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8340"/>
  </bookViews>
  <sheets>
    <sheet name="农药1" sheetId="1" r:id="rId1"/>
    <sheet name="农药2" sheetId="5" r:id="rId2"/>
    <sheet name="包装物1" sheetId="2" r:id="rId3"/>
    <sheet name="包装物2" sheetId="6" r:id="rId4"/>
    <sheet name="农地膜" sheetId="3" r:id="rId5"/>
    <sheet name="测土配方肥" sheetId="4" r:id="rId6"/>
  </sheets>
  <definedNames>
    <definedName name="_xlnm.Print_Area" localSheetId="1">农药2!$A$1:$G$29</definedName>
  </definedNames>
  <calcPr calcId="144525"/>
</workbook>
</file>

<file path=xl/sharedStrings.xml><?xml version="1.0" encoding="utf-8"?>
<sst xmlns="http://schemas.openxmlformats.org/spreadsheetml/2006/main" count="167" uniqueCount="103">
  <si>
    <t>附件：</t>
  </si>
  <si>
    <t xml:space="preserve">太仓市农药集中配送财政补贴结算表(2026年上半年)       </t>
  </si>
  <si>
    <t>单位：元</t>
  </si>
  <si>
    <t>序号</t>
  </si>
  <si>
    <t>区镇</t>
  </si>
  <si>
    <t>配送总额</t>
  </si>
  <si>
    <t xml:space="preserve">                 销售总额
</t>
  </si>
  <si>
    <t>财政补贴（销售额20%）</t>
  </si>
  <si>
    <t xml:space="preserve"> 实施主体(8%)</t>
  </si>
  <si>
    <t>基层网点(12%)</t>
  </si>
  <si>
    <t xml:space="preserve">    补贴合计</t>
  </si>
  <si>
    <t>城厢镇</t>
  </si>
  <si>
    <t>沙溪镇</t>
  </si>
  <si>
    <t>浏河镇</t>
  </si>
  <si>
    <t>浮桥镇</t>
  </si>
  <si>
    <t>璜泾镇</t>
  </si>
  <si>
    <t>双凤镇</t>
  </si>
  <si>
    <t>高新区</t>
  </si>
  <si>
    <t>科教新城区</t>
  </si>
  <si>
    <t>合计</t>
  </si>
  <si>
    <t xml:space="preserve">        太仓市2026年上半年度农药配送财政补贴资金结算表                         （基层农资网点）  </t>
  </si>
  <si>
    <t>名称</t>
  </si>
  <si>
    <t>服务站</t>
  </si>
  <si>
    <t>销售总额</t>
  </si>
  <si>
    <t>市财政补贴（20%）</t>
  </si>
  <si>
    <t>应付批发企业（8%）</t>
  </si>
  <si>
    <t>应付基层农资企业(12%)</t>
  </si>
  <si>
    <t>佳稼公司门市部(包克俭）</t>
  </si>
  <si>
    <t>城厢新毛服务站(徐以彬）</t>
  </si>
  <si>
    <t>东新服务站（陈小毛）</t>
  </si>
  <si>
    <t>归庄生资部(朱锦康）</t>
  </si>
  <si>
    <t>直塘生资部(曹建明）</t>
  </si>
  <si>
    <t>岳王生资部(张建发）</t>
  </si>
  <si>
    <t>沙溪供应站(闵珍英）</t>
  </si>
  <si>
    <t>浏河生资部(韩德良）</t>
  </si>
  <si>
    <t>新塘生资部(陆颖飞）</t>
  </si>
  <si>
    <t>浮桥生资部(顾桂珍）</t>
  </si>
  <si>
    <t>浏家港生资部(吴建石）</t>
  </si>
  <si>
    <t>牌楼生资部(严建中）</t>
  </si>
  <si>
    <t>九曲生资部(支建良）</t>
  </si>
  <si>
    <t>时思生资部(钱彩娥）</t>
  </si>
  <si>
    <t>老闸生资部(胡林源）</t>
  </si>
  <si>
    <t>璜泾生资部(奚其林）</t>
  </si>
  <si>
    <t>王秀生资部(李卫华）</t>
  </si>
  <si>
    <t>长城供应站（孙永芳）</t>
  </si>
  <si>
    <t>双凤生资部(范俊荣）</t>
  </si>
  <si>
    <t>新湖生资部(龚锦娥）</t>
  </si>
  <si>
    <t>陆渡生资部(范才江）</t>
  </si>
  <si>
    <t>板桥生资部(张利清）</t>
  </si>
  <si>
    <t>科教新城</t>
  </si>
  <si>
    <t>南郊服务站(管广风）</t>
  </si>
  <si>
    <t>合计金额：</t>
  </si>
  <si>
    <t>太仓市农药废弃包装物回收处理财政补贴结算表（2026年上半年）</t>
  </si>
  <si>
    <t>乡镇</t>
  </si>
  <si>
    <t>收购补贴(农户)</t>
  </si>
  <si>
    <t xml:space="preserve">收集补贴(基层点) </t>
  </si>
  <si>
    <t>费用补贴（实施主体）</t>
  </si>
  <si>
    <t>无害化处理费（处理单位）</t>
  </si>
  <si>
    <t>合计补贴</t>
  </si>
  <si>
    <t>废弃瓶（0.3元/只）</t>
  </si>
  <si>
    <t>废弃袋（0.1元/只）</t>
  </si>
  <si>
    <t>数量小计</t>
  </si>
  <si>
    <t>金额小计</t>
  </si>
  <si>
    <t>0.05元/只袋针</t>
  </si>
  <si>
    <t>仓储人工0.05元/只</t>
  </si>
  <si>
    <t>包装物（按实）</t>
  </si>
  <si>
    <t>按实</t>
  </si>
  <si>
    <t>数量</t>
  </si>
  <si>
    <t>金额</t>
  </si>
  <si>
    <t>总   计</t>
  </si>
  <si>
    <t xml:space="preserve">      太仓市2026年上半年农药废弃包装物回收资金结算表         </t>
  </si>
  <si>
    <t>2025年11月1日 至 2026年5月31日</t>
  </si>
  <si>
    <t>累          计</t>
  </si>
  <si>
    <t>应付批发农资企业（0.05元/个）</t>
  </si>
  <si>
    <t>应付基层农资企业（0.05元/个）</t>
  </si>
  <si>
    <t>回收瓶（0.3元/个）</t>
  </si>
  <si>
    <t>回收袋（0.1元/个）</t>
  </si>
  <si>
    <t>回收金额总计</t>
  </si>
  <si>
    <t>太仓市废弃农膜回收处置财政补贴结算表（2026年上半年）</t>
  </si>
  <si>
    <t>单位：公斤、元</t>
  </si>
  <si>
    <t xml:space="preserve">序号
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</si>
  <si>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地区                           
</t>
  </si>
  <si>
    <t>财政补贴</t>
  </si>
  <si>
    <t>补贴资金合计</t>
  </si>
  <si>
    <t xml:space="preserve">农户回收成本(3元/公斤)   </t>
  </si>
  <si>
    <t>中心收集费用（回收额20%）</t>
  </si>
  <si>
    <t>网点收集费用（回收额20%）</t>
  </si>
  <si>
    <t>城厢镇回收网点</t>
  </si>
  <si>
    <t>双凤镇回收网点</t>
  </si>
  <si>
    <t>浮桥镇回收网点</t>
  </si>
  <si>
    <t>太仓市测土配方肥推广配送财政补贴结算表(2026年上半年)</t>
  </si>
  <si>
    <t xml:space="preserve">配方肥名称
</t>
  </si>
  <si>
    <t>配送情况</t>
  </si>
  <si>
    <t>销售情况</t>
  </si>
  <si>
    <t>财政综合补贴（560元/吨)</t>
  </si>
  <si>
    <t>数量（吨）</t>
  </si>
  <si>
    <t>单价（元）</t>
  </si>
  <si>
    <t>销售额（元）</t>
  </si>
  <si>
    <t>农户价差补贴(300元/吨)</t>
  </si>
  <si>
    <t>实施主体销售补贴(130元/吨)</t>
  </si>
  <si>
    <t>基层网点销售补贴(130元/吨)</t>
  </si>
  <si>
    <t>配方肥（16-8-16）</t>
  </si>
  <si>
    <t>—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</si>
</sst>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177" formatCode="0.00_);[Red]\(0.00\)"/>
  </numFmts>
  <fonts count="41">
    <font>
      <sz val="12"/>
      <color theme="1"/>
      <name val="宋体"/>
      <charset val="134"/>
      <scheme val="minor"/>
    </font>
    <font>
      <sz val="10"/>
      <name val="Arial"/>
      <charset val="0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name val="Arial"/>
      <charset val="0"/>
    </font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3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5" borderId="2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16" borderId="29" applyNumberFormat="0" applyFon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36" fillId="0" borderId="28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8" fillId="15" borderId="32" applyNumberFormat="0" applyAlignment="0" applyProtection="0">
      <alignment vertical="center"/>
    </xf>
    <xf numFmtId="0" fontId="30" fillId="15" borderId="26" applyNumberFormat="0" applyAlignment="0" applyProtection="0">
      <alignment vertical="center"/>
    </xf>
    <xf numFmtId="0" fontId="39" fillId="27" borderId="33" applyNumberForma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0" fontId="33" fillId="0" borderId="30" applyNumberFormat="0" applyFill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11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43" fontId="1" fillId="0" borderId="0" xfId="8" applyNumberFormat="1" applyFont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3" fontId="3" fillId="0" borderId="4" xfId="8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3" fontId="3" fillId="0" borderId="3" xfId="8" applyNumberFormat="1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8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43" fontId="8" fillId="0" borderId="3" xfId="8" applyFont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43" fontId="8" fillId="0" borderId="14" xfId="8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5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right" vertical="center"/>
    </xf>
    <xf numFmtId="0" fontId="9" fillId="0" borderId="16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0" fontId="9" fillId="0" borderId="17" xfId="0" applyNumberFormat="1" applyFont="1" applyFill="1" applyBorder="1" applyAlignment="1">
      <alignment horizontal="center" vertical="center" wrapText="1"/>
    </xf>
    <xf numFmtId="0" fontId="9" fillId="0" borderId="14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57" fontId="8" fillId="0" borderId="3" xfId="0" applyNumberFormat="1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12" fillId="0" borderId="3" xfId="49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0" fontId="11" fillId="0" borderId="0" xfId="50" applyFont="1" applyFill="1" applyBorder="1" applyAlignment="1">
      <alignment horizontal="center" vertical="center" wrapText="1"/>
    </xf>
    <xf numFmtId="0" fontId="10" fillId="0" borderId="0" xfId="50" applyFont="1" applyFill="1" applyBorder="1" applyAlignment="1">
      <alignment horizontal="center" vertical="center" wrapText="1"/>
    </xf>
    <xf numFmtId="0" fontId="17" fillId="0" borderId="0" xfId="50" applyFont="1" applyFill="1" applyBorder="1" applyAlignment="1">
      <alignment vertical="center"/>
    </xf>
    <xf numFmtId="0" fontId="17" fillId="0" borderId="0" xfId="50" applyFont="1" applyFill="1" applyBorder="1" applyAlignment="1">
      <alignment horizontal="center" vertical="center"/>
    </xf>
    <xf numFmtId="0" fontId="8" fillId="0" borderId="8" xfId="50" applyFont="1" applyFill="1" applyBorder="1" applyAlignment="1">
      <alignment horizontal="center"/>
    </xf>
    <xf numFmtId="0" fontId="8" fillId="0" borderId="8" xfId="50" applyNumberFormat="1" applyFont="1" applyFill="1" applyBorder="1" applyAlignment="1">
      <alignment horizontal="center" wrapText="1"/>
    </xf>
    <xf numFmtId="0" fontId="18" fillId="0" borderId="1" xfId="50" applyNumberFormat="1" applyFont="1" applyFill="1" applyBorder="1" applyAlignment="1">
      <alignment horizontal="center" vertical="center" wrapText="1"/>
    </xf>
    <xf numFmtId="0" fontId="9" fillId="0" borderId="8" xfId="50" applyFont="1" applyFill="1" applyBorder="1" applyAlignment="1"/>
    <xf numFmtId="0" fontId="9" fillId="0" borderId="8" xfId="0" applyFont="1" applyFill="1" applyBorder="1" applyAlignment="1">
      <alignment horizontal="center"/>
    </xf>
    <xf numFmtId="0" fontId="9" fillId="0" borderId="8" xfId="0" applyNumberFormat="1" applyFont="1" applyFill="1" applyBorder="1" applyAlignment="1">
      <alignment horizontal="center"/>
    </xf>
    <xf numFmtId="0" fontId="18" fillId="0" borderId="19" xfId="50" applyNumberFormat="1" applyFont="1" applyFill="1" applyBorder="1" applyAlignment="1">
      <alignment horizontal="center" vertical="center" wrapText="1"/>
    </xf>
    <xf numFmtId="0" fontId="18" fillId="0" borderId="5" xfId="50" applyNumberFormat="1" applyFont="1" applyFill="1" applyBorder="1" applyAlignment="1">
      <alignment horizontal="center" vertical="center" wrapText="1"/>
    </xf>
    <xf numFmtId="0" fontId="18" fillId="0" borderId="1" xfId="50" applyNumberFormat="1" applyFont="1" applyFill="1" applyBorder="1" applyAlignment="1">
      <alignment horizontal="center" wrapText="1"/>
    </xf>
    <xf numFmtId="0" fontId="18" fillId="0" borderId="3" xfId="50" applyFont="1" applyFill="1" applyBorder="1" applyAlignment="1">
      <alignment horizontal="center"/>
    </xf>
    <xf numFmtId="0" fontId="17" fillId="0" borderId="3" xfId="5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15" xfId="0" applyFont="1" applyFill="1" applyBorder="1" applyAlignment="1">
      <alignment horizontal="right"/>
    </xf>
    <xf numFmtId="0" fontId="3" fillId="0" borderId="19" xfId="0" applyNumberFormat="1" applyFont="1" applyFill="1" applyBorder="1" applyAlignment="1">
      <alignment horizontal="center" vertical="center" wrapText="1"/>
    </xf>
    <xf numFmtId="0" fontId="3" fillId="0" borderId="20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21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21" fillId="0" borderId="3" xfId="0" applyNumberFormat="1" applyFont="1" applyBorder="1" applyAlignment="1">
      <alignment vertical="center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17" fillId="0" borderId="25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77" fontId="17" fillId="0" borderId="0" xfId="0" applyNumberFormat="1" applyFont="1" applyAlignment="1">
      <alignment vertical="center"/>
    </xf>
    <xf numFmtId="0" fontId="17" fillId="0" borderId="0" xfId="0" applyFont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A1" sqref="A1"/>
    </sheetView>
  </sheetViews>
  <sheetFormatPr defaultColWidth="9" defaultRowHeight="14.25"/>
  <cols>
    <col min="1" max="1" width="7.75" style="87" customWidth="1"/>
    <col min="2" max="2" width="13.625" style="87" customWidth="1"/>
    <col min="3" max="4" width="18.125" style="87" customWidth="1"/>
    <col min="5" max="5" width="21.625" style="87" customWidth="1"/>
    <col min="6" max="6" width="21.125" style="88" customWidth="1"/>
    <col min="7" max="7" width="18" style="87" customWidth="1"/>
    <col min="8" max="8" width="23" customWidth="1"/>
  </cols>
  <sheetData>
    <row r="1" spans="1:1">
      <c r="A1" s="87" t="s">
        <v>0</v>
      </c>
    </row>
    <row r="2" ht="30.75" customHeight="1" spans="1:7">
      <c r="A2" s="89" t="s">
        <v>1</v>
      </c>
      <c r="B2" s="89"/>
      <c r="C2" s="89"/>
      <c r="D2" s="89"/>
      <c r="E2" s="89"/>
      <c r="F2" s="89"/>
      <c r="G2" s="89"/>
    </row>
    <row r="3" ht="23" customHeight="1" spans="1:7">
      <c r="A3" s="90"/>
      <c r="B3" s="91"/>
      <c r="C3" s="92"/>
      <c r="D3" s="92"/>
      <c r="E3" s="92"/>
      <c r="F3" s="93" t="s">
        <v>2</v>
      </c>
      <c r="G3" s="93"/>
    </row>
    <row r="4" s="86" customFormat="1" ht="36" customHeight="1" spans="1:7">
      <c r="A4" s="94" t="s">
        <v>3</v>
      </c>
      <c r="B4" s="95" t="s">
        <v>4</v>
      </c>
      <c r="C4" s="96" t="s">
        <v>5</v>
      </c>
      <c r="D4" s="97" t="s">
        <v>6</v>
      </c>
      <c r="E4" s="96" t="s">
        <v>7</v>
      </c>
      <c r="F4" s="96"/>
      <c r="G4" s="96"/>
    </row>
    <row r="5" s="86" customFormat="1" ht="25" customHeight="1" spans="1:7">
      <c r="A5" s="98"/>
      <c r="B5" s="99"/>
      <c r="C5" s="96"/>
      <c r="D5" s="100"/>
      <c r="E5" s="96" t="s">
        <v>8</v>
      </c>
      <c r="F5" s="96" t="s">
        <v>9</v>
      </c>
      <c r="G5" s="101" t="s">
        <v>10</v>
      </c>
    </row>
    <row r="6" ht="30" customHeight="1" spans="1:7">
      <c r="A6" s="14">
        <v>1</v>
      </c>
      <c r="B6" s="102" t="s">
        <v>11</v>
      </c>
      <c r="C6" s="103">
        <v>1594268.54</v>
      </c>
      <c r="D6" s="103">
        <v>1490868.05</v>
      </c>
      <c r="E6" s="103">
        <f>ROUND(D6*8%,0)</f>
        <v>119269</v>
      </c>
      <c r="F6" s="103">
        <f>ROUND(D6*12%,0)</f>
        <v>178904</v>
      </c>
      <c r="G6" s="103">
        <f>E6+F6</f>
        <v>298173</v>
      </c>
    </row>
    <row r="7" ht="30" customHeight="1" spans="1:7">
      <c r="A7" s="14">
        <v>2</v>
      </c>
      <c r="B7" s="102" t="s">
        <v>12</v>
      </c>
      <c r="C7" s="103">
        <v>1892630.48</v>
      </c>
      <c r="D7" s="103">
        <v>1841454.12</v>
      </c>
      <c r="E7" s="103">
        <f t="shared" ref="E7:E13" si="0">ROUND(D7*8%,0)</f>
        <v>147316</v>
      </c>
      <c r="F7" s="103">
        <f t="shared" ref="F7:F13" si="1">ROUND(D7*12%,0)</f>
        <v>220974</v>
      </c>
      <c r="G7" s="103">
        <f t="shared" ref="G7:G13" si="2">E7+F7</f>
        <v>368290</v>
      </c>
    </row>
    <row r="8" ht="30" customHeight="1" spans="1:7">
      <c r="A8" s="14">
        <v>3</v>
      </c>
      <c r="B8" s="102" t="s">
        <v>13</v>
      </c>
      <c r="C8" s="103">
        <v>602111.58</v>
      </c>
      <c r="D8" s="103">
        <v>579569.61</v>
      </c>
      <c r="E8" s="103">
        <f t="shared" si="0"/>
        <v>46366</v>
      </c>
      <c r="F8" s="103">
        <f t="shared" si="1"/>
        <v>69548</v>
      </c>
      <c r="G8" s="103">
        <f t="shared" si="2"/>
        <v>115914</v>
      </c>
    </row>
    <row r="9" ht="30" customHeight="1" spans="1:7">
      <c r="A9" s="14">
        <v>4</v>
      </c>
      <c r="B9" s="102" t="s">
        <v>14</v>
      </c>
      <c r="C9" s="103">
        <v>1524014.22</v>
      </c>
      <c r="D9" s="103">
        <v>1507885.71</v>
      </c>
      <c r="E9" s="103">
        <f t="shared" si="0"/>
        <v>120631</v>
      </c>
      <c r="F9" s="103">
        <f t="shared" si="1"/>
        <v>180946</v>
      </c>
      <c r="G9" s="103">
        <f t="shared" si="2"/>
        <v>301577</v>
      </c>
    </row>
    <row r="10" ht="30" customHeight="1" spans="1:7">
      <c r="A10" s="14">
        <v>5</v>
      </c>
      <c r="B10" s="102" t="s">
        <v>15</v>
      </c>
      <c r="C10" s="103">
        <v>1454477.06</v>
      </c>
      <c r="D10" s="103">
        <v>1442520.57</v>
      </c>
      <c r="E10" s="103">
        <f t="shared" si="0"/>
        <v>115402</v>
      </c>
      <c r="F10" s="103">
        <f t="shared" si="1"/>
        <v>173102</v>
      </c>
      <c r="G10" s="103">
        <f t="shared" si="2"/>
        <v>288504</v>
      </c>
    </row>
    <row r="11" ht="30" customHeight="1" spans="1:7">
      <c r="A11" s="14">
        <v>6</v>
      </c>
      <c r="B11" s="102" t="s">
        <v>16</v>
      </c>
      <c r="C11" s="103">
        <v>913993.6</v>
      </c>
      <c r="D11" s="103">
        <v>867097.56</v>
      </c>
      <c r="E11" s="103">
        <f t="shared" si="0"/>
        <v>69368</v>
      </c>
      <c r="F11" s="103">
        <f t="shared" si="1"/>
        <v>104052</v>
      </c>
      <c r="G11" s="103">
        <f t="shared" si="2"/>
        <v>173420</v>
      </c>
    </row>
    <row r="12" ht="30" customHeight="1" spans="1:7">
      <c r="A12" s="14">
        <v>7</v>
      </c>
      <c r="B12" s="102" t="s">
        <v>17</v>
      </c>
      <c r="C12" s="103">
        <v>980081.8</v>
      </c>
      <c r="D12" s="103">
        <v>955919.96</v>
      </c>
      <c r="E12" s="103">
        <f t="shared" si="0"/>
        <v>76474</v>
      </c>
      <c r="F12" s="103">
        <f t="shared" si="1"/>
        <v>114710</v>
      </c>
      <c r="G12" s="103">
        <f t="shared" si="2"/>
        <v>191184</v>
      </c>
    </row>
    <row r="13" ht="30" customHeight="1" spans="1:9">
      <c r="A13" s="104">
        <v>8</v>
      </c>
      <c r="B13" s="102" t="s">
        <v>18</v>
      </c>
      <c r="C13" s="103">
        <v>747089.22</v>
      </c>
      <c r="D13" s="103">
        <v>723982</v>
      </c>
      <c r="E13" s="103">
        <f t="shared" si="0"/>
        <v>57919</v>
      </c>
      <c r="F13" s="103">
        <f t="shared" si="1"/>
        <v>86878</v>
      </c>
      <c r="G13" s="103">
        <f t="shared" si="2"/>
        <v>144797</v>
      </c>
      <c r="H13" s="105"/>
      <c r="I13" s="105"/>
    </row>
    <row r="14" ht="30" customHeight="1" spans="1:9">
      <c r="A14" s="106" t="s">
        <v>19</v>
      </c>
      <c r="B14" s="107"/>
      <c r="C14" s="103">
        <f>SUM(C6:C13)</f>
        <v>9708666.5</v>
      </c>
      <c r="D14" s="103">
        <f>SUM(D6:D13)</f>
        <v>9409297.58</v>
      </c>
      <c r="E14" s="103">
        <f>SUM(E6:E13)</f>
        <v>752745</v>
      </c>
      <c r="F14" s="103">
        <f>SUM(F6:F13)</f>
        <v>1129114</v>
      </c>
      <c r="G14" s="103">
        <f>SUM(G6:G13)</f>
        <v>1881859</v>
      </c>
      <c r="H14" s="108"/>
      <c r="I14" s="105"/>
    </row>
    <row r="15" ht="30" customHeight="1" spans="1:7">
      <c r="A15" s="109"/>
      <c r="B15" s="109"/>
      <c r="C15" s="109"/>
      <c r="D15" s="109"/>
      <c r="E15" s="109"/>
      <c r="F15" s="109"/>
      <c r="G15" s="109"/>
    </row>
    <row r="16" ht="21" customHeight="1" spans="1:7">
      <c r="A16" s="110"/>
      <c r="B16" s="110"/>
      <c r="C16" s="110"/>
      <c r="D16" s="110"/>
      <c r="E16" s="110"/>
      <c r="F16" s="110"/>
      <c r="G16" s="110"/>
    </row>
    <row r="17" ht="68.1" customHeight="1" spans="1:7">
      <c r="A17" s="110"/>
      <c r="B17" s="110"/>
      <c r="C17" s="110"/>
      <c r="D17" s="110"/>
      <c r="E17" s="110"/>
      <c r="F17" s="110"/>
      <c r="G17" s="110"/>
    </row>
    <row r="18" spans="1:7">
      <c r="A18" s="111"/>
      <c r="B18" s="111"/>
      <c r="C18" s="111"/>
      <c r="D18" s="111"/>
      <c r="E18" s="111"/>
      <c r="F18" s="112"/>
      <c r="G18" s="113"/>
    </row>
  </sheetData>
  <mergeCells count="11">
    <mergeCell ref="A2:G2"/>
    <mergeCell ref="F3:G3"/>
    <mergeCell ref="E4:G4"/>
    <mergeCell ref="A14:B14"/>
    <mergeCell ref="A17:D17"/>
    <mergeCell ref="E17:G17"/>
    <mergeCell ref="A4:A5"/>
    <mergeCell ref="B4:B5"/>
    <mergeCell ref="C4:C5"/>
    <mergeCell ref="D4:D5"/>
    <mergeCell ref="A15:G16"/>
  </mergeCells>
  <pageMargins left="0.904166666666667" right="0.75" top="0.314583333333333" bottom="0.314583333333333" header="0.236111111111111" footer="0.39305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"/>
  <sheetViews>
    <sheetView workbookViewId="0">
      <selection activeCell="E6" sqref="E6"/>
    </sheetView>
  </sheetViews>
  <sheetFormatPr defaultColWidth="9" defaultRowHeight="14.25" outlineLevelCol="6"/>
  <cols>
    <col min="1" max="1" width="7.875" style="70" customWidth="1"/>
    <col min="2" max="2" width="22.75" style="70" customWidth="1"/>
    <col min="3" max="3" width="11.375" style="19" customWidth="1"/>
    <col min="4" max="4" width="11.75" style="19" customWidth="1"/>
    <col min="5" max="5" width="12.375" style="19" customWidth="1"/>
    <col min="6" max="6" width="11.75" style="19" customWidth="1"/>
    <col min="7" max="7" width="12" style="19" customWidth="1"/>
    <col min="8" max="16384" width="9" style="70"/>
  </cols>
  <sheetData>
    <row r="1" s="70" customFormat="1" spans="3:7">
      <c r="C1" s="19"/>
      <c r="D1" s="19"/>
      <c r="E1" s="19"/>
      <c r="F1" s="19"/>
      <c r="G1" s="19"/>
    </row>
    <row r="2" s="70" customFormat="1" ht="50.1" customHeight="1" spans="1:7">
      <c r="A2" s="71" t="s">
        <v>20</v>
      </c>
      <c r="B2" s="71"/>
      <c r="C2" s="71"/>
      <c r="D2" s="71"/>
      <c r="E2" s="71"/>
      <c r="F2" s="71"/>
      <c r="G2" s="71"/>
    </row>
    <row r="3" s="70" customFormat="1" ht="20.25" spans="1:7">
      <c r="A3" s="72"/>
      <c r="B3" s="72"/>
      <c r="C3" s="72"/>
      <c r="D3" s="72"/>
      <c r="E3" s="72"/>
      <c r="F3" s="72"/>
      <c r="G3" s="71" t="s">
        <v>2</v>
      </c>
    </row>
    <row r="4" s="70" customFormat="1" spans="1:7">
      <c r="A4" s="73"/>
      <c r="B4" s="73"/>
      <c r="C4" s="74"/>
      <c r="D4" s="74"/>
      <c r="E4" s="74"/>
      <c r="F4" s="74"/>
      <c r="G4" s="74"/>
    </row>
    <row r="5" s="70" customFormat="1" ht="24.75" customHeight="1" spans="1:7">
      <c r="A5" s="75" t="s">
        <v>21</v>
      </c>
      <c r="B5" s="75" t="s">
        <v>22</v>
      </c>
      <c r="C5" s="75" t="s">
        <v>5</v>
      </c>
      <c r="D5" s="75" t="s">
        <v>23</v>
      </c>
      <c r="E5" s="76" t="s">
        <v>24</v>
      </c>
      <c r="F5" s="76" t="s">
        <v>25</v>
      </c>
      <c r="G5" s="76" t="s">
        <v>26</v>
      </c>
    </row>
    <row r="6" s="70" customFormat="1" ht="23.1" customHeight="1" spans="1:7">
      <c r="A6" s="77" t="s">
        <v>11</v>
      </c>
      <c r="B6" s="78" t="s">
        <v>27</v>
      </c>
      <c r="C6" s="79">
        <v>177322</v>
      </c>
      <c r="D6" s="79">
        <v>177322</v>
      </c>
      <c r="E6" s="80">
        <f>ROUND(D6*20%,0)+2</f>
        <v>35466</v>
      </c>
      <c r="F6" s="80">
        <f>ROUND(D6*8%,0)</f>
        <v>14186</v>
      </c>
      <c r="G6" s="80">
        <f>E6-F6</f>
        <v>21280</v>
      </c>
    </row>
    <row r="7" s="70" customFormat="1" ht="23.1" customHeight="1" spans="1:7">
      <c r="A7" s="81"/>
      <c r="B7" s="78" t="s">
        <v>28</v>
      </c>
      <c r="C7" s="79">
        <v>1416946.54</v>
      </c>
      <c r="D7" s="79">
        <v>1310344.55</v>
      </c>
      <c r="E7" s="80">
        <f>ROUND(D7*20%,0)</f>
        <v>262069</v>
      </c>
      <c r="F7" s="80">
        <f>ROUND(D7*8%,0)</f>
        <v>104828</v>
      </c>
      <c r="G7" s="80">
        <f>E7-F7</f>
        <v>157241</v>
      </c>
    </row>
    <row r="8" s="70" customFormat="1" ht="23.1" customHeight="1" spans="1:7">
      <c r="A8" s="81"/>
      <c r="B8" s="78" t="s">
        <v>29</v>
      </c>
      <c r="C8" s="79">
        <v>0</v>
      </c>
      <c r="D8" s="79">
        <v>3201.5</v>
      </c>
      <c r="E8" s="80">
        <f>ROUND(D8*20%,0)</f>
        <v>640</v>
      </c>
      <c r="F8" s="80">
        <f>ROUND(D8*8%,0)</f>
        <v>256</v>
      </c>
      <c r="G8" s="80">
        <f>E8-F8</f>
        <v>384</v>
      </c>
    </row>
    <row r="9" s="70" customFormat="1" ht="23.1" customHeight="1" spans="1:7">
      <c r="A9" s="77" t="s">
        <v>12</v>
      </c>
      <c r="B9" s="78" t="s">
        <v>30</v>
      </c>
      <c r="C9" s="79">
        <v>416396.9</v>
      </c>
      <c r="D9" s="79">
        <v>414779.72</v>
      </c>
      <c r="E9" s="80">
        <f t="shared" ref="E9:E29" si="0">ROUND(D9*20%,0)</f>
        <v>82956</v>
      </c>
      <c r="F9" s="80">
        <f t="shared" ref="F9:F29" si="1">ROUND(D9*8%,0)</f>
        <v>33182</v>
      </c>
      <c r="G9" s="80">
        <f t="shared" ref="G9:G30" si="2">E9-F9</f>
        <v>49774</v>
      </c>
    </row>
    <row r="10" s="70" customFormat="1" ht="23.1" customHeight="1" spans="1:7">
      <c r="A10" s="81"/>
      <c r="B10" s="78" t="s">
        <v>31</v>
      </c>
      <c r="C10" s="79">
        <v>145664</v>
      </c>
      <c r="D10" s="79">
        <v>142937.15</v>
      </c>
      <c r="E10" s="80">
        <f t="shared" si="0"/>
        <v>28587</v>
      </c>
      <c r="F10" s="80">
        <f t="shared" si="1"/>
        <v>11435</v>
      </c>
      <c r="G10" s="80">
        <f t="shared" si="2"/>
        <v>17152</v>
      </c>
    </row>
    <row r="11" s="70" customFormat="1" ht="23.1" customHeight="1" spans="1:7">
      <c r="A11" s="81"/>
      <c r="B11" s="78" t="s">
        <v>32</v>
      </c>
      <c r="C11" s="79">
        <v>470001.38</v>
      </c>
      <c r="D11" s="79">
        <v>461750.72</v>
      </c>
      <c r="E11" s="80">
        <f t="shared" si="0"/>
        <v>92350</v>
      </c>
      <c r="F11" s="80">
        <f t="shared" si="1"/>
        <v>36940</v>
      </c>
      <c r="G11" s="80">
        <f t="shared" si="2"/>
        <v>55410</v>
      </c>
    </row>
    <row r="12" s="70" customFormat="1" ht="23.1" customHeight="1" spans="1:7">
      <c r="A12" s="81"/>
      <c r="B12" s="78" t="s">
        <v>33</v>
      </c>
      <c r="C12" s="79">
        <v>860568.2</v>
      </c>
      <c r="D12" s="79">
        <v>821986.53</v>
      </c>
      <c r="E12" s="80">
        <f t="shared" si="0"/>
        <v>164397</v>
      </c>
      <c r="F12" s="80">
        <f t="shared" si="1"/>
        <v>65759</v>
      </c>
      <c r="G12" s="80">
        <f t="shared" si="2"/>
        <v>98638</v>
      </c>
    </row>
    <row r="13" s="70" customFormat="1" ht="23.1" customHeight="1" spans="1:7">
      <c r="A13" s="77" t="s">
        <v>13</v>
      </c>
      <c r="B13" s="78" t="s">
        <v>34</v>
      </c>
      <c r="C13" s="79">
        <v>114444.18</v>
      </c>
      <c r="D13" s="79">
        <v>110647.12</v>
      </c>
      <c r="E13" s="80">
        <f t="shared" si="0"/>
        <v>22129</v>
      </c>
      <c r="F13" s="80">
        <f t="shared" si="1"/>
        <v>8852</v>
      </c>
      <c r="G13" s="80">
        <f t="shared" si="2"/>
        <v>13277</v>
      </c>
    </row>
    <row r="14" s="70" customFormat="1" ht="23.1" customHeight="1" spans="1:7">
      <c r="A14" s="82"/>
      <c r="B14" s="78" t="s">
        <v>35</v>
      </c>
      <c r="C14" s="79">
        <v>487667.4</v>
      </c>
      <c r="D14" s="79">
        <v>468922.49</v>
      </c>
      <c r="E14" s="80">
        <f t="shared" si="0"/>
        <v>93784</v>
      </c>
      <c r="F14" s="80">
        <f t="shared" si="1"/>
        <v>37514</v>
      </c>
      <c r="G14" s="80">
        <f t="shared" si="2"/>
        <v>56270</v>
      </c>
    </row>
    <row r="15" s="70" customFormat="1" ht="23.1" customHeight="1" spans="1:7">
      <c r="A15" s="77" t="s">
        <v>14</v>
      </c>
      <c r="B15" s="78" t="s">
        <v>36</v>
      </c>
      <c r="C15" s="79">
        <v>154395.66</v>
      </c>
      <c r="D15" s="79">
        <v>152148.65</v>
      </c>
      <c r="E15" s="80">
        <f t="shared" si="0"/>
        <v>30430</v>
      </c>
      <c r="F15" s="80">
        <f t="shared" si="1"/>
        <v>12172</v>
      </c>
      <c r="G15" s="80">
        <f t="shared" si="2"/>
        <v>18258</v>
      </c>
    </row>
    <row r="16" s="70" customFormat="1" ht="23.1" customHeight="1" spans="1:7">
      <c r="A16" s="81"/>
      <c r="B16" s="78" t="s">
        <v>37</v>
      </c>
      <c r="C16" s="79">
        <v>213551</v>
      </c>
      <c r="D16" s="79">
        <v>209191.6</v>
      </c>
      <c r="E16" s="80">
        <f t="shared" si="0"/>
        <v>41838</v>
      </c>
      <c r="F16" s="80">
        <f t="shared" si="1"/>
        <v>16735</v>
      </c>
      <c r="G16" s="80">
        <f t="shared" si="2"/>
        <v>25103</v>
      </c>
    </row>
    <row r="17" s="70" customFormat="1" ht="23.1" customHeight="1" spans="1:7">
      <c r="A17" s="81"/>
      <c r="B17" s="78" t="s">
        <v>38</v>
      </c>
      <c r="C17" s="79">
        <v>561935.4</v>
      </c>
      <c r="D17" s="79">
        <v>545953.01</v>
      </c>
      <c r="E17" s="80">
        <f t="shared" si="0"/>
        <v>109191</v>
      </c>
      <c r="F17" s="80">
        <f t="shared" si="1"/>
        <v>43676</v>
      </c>
      <c r="G17" s="80">
        <f t="shared" si="2"/>
        <v>65515</v>
      </c>
    </row>
    <row r="18" s="70" customFormat="1" ht="23.1" customHeight="1" spans="1:7">
      <c r="A18" s="81"/>
      <c r="B18" s="78" t="s">
        <v>39</v>
      </c>
      <c r="C18" s="79">
        <v>92366.2</v>
      </c>
      <c r="D18" s="79">
        <v>95815.62</v>
      </c>
      <c r="E18" s="80">
        <f t="shared" si="0"/>
        <v>19163</v>
      </c>
      <c r="F18" s="80">
        <f t="shared" si="1"/>
        <v>7665</v>
      </c>
      <c r="G18" s="80">
        <f t="shared" si="2"/>
        <v>11498</v>
      </c>
    </row>
    <row r="19" s="70" customFormat="1" ht="23.1" customHeight="1" spans="1:7">
      <c r="A19" s="81"/>
      <c r="B19" s="78" t="s">
        <v>40</v>
      </c>
      <c r="C19" s="79">
        <v>339775.92</v>
      </c>
      <c r="D19" s="79">
        <v>325069.02</v>
      </c>
      <c r="E19" s="80">
        <f t="shared" si="0"/>
        <v>65014</v>
      </c>
      <c r="F19" s="80">
        <f t="shared" si="1"/>
        <v>26006</v>
      </c>
      <c r="G19" s="80">
        <f t="shared" si="2"/>
        <v>39008</v>
      </c>
    </row>
    <row r="20" s="70" customFormat="1" ht="23.1" customHeight="1" spans="1:7">
      <c r="A20" s="81"/>
      <c r="B20" s="78" t="s">
        <v>41</v>
      </c>
      <c r="C20" s="79">
        <v>161990.04</v>
      </c>
      <c r="D20" s="79">
        <v>179707.81</v>
      </c>
      <c r="E20" s="80">
        <f t="shared" si="0"/>
        <v>35942</v>
      </c>
      <c r="F20" s="80">
        <f t="shared" si="1"/>
        <v>14377</v>
      </c>
      <c r="G20" s="80">
        <f t="shared" si="2"/>
        <v>21565</v>
      </c>
    </row>
    <row r="21" s="70" customFormat="1" ht="23.1" customHeight="1" spans="1:7">
      <c r="A21" s="77" t="s">
        <v>15</v>
      </c>
      <c r="B21" s="78" t="s">
        <v>42</v>
      </c>
      <c r="C21" s="79">
        <v>731119.4</v>
      </c>
      <c r="D21" s="79">
        <v>716450.2</v>
      </c>
      <c r="E21" s="80">
        <f t="shared" si="0"/>
        <v>143290</v>
      </c>
      <c r="F21" s="80">
        <f t="shared" si="1"/>
        <v>57316</v>
      </c>
      <c r="G21" s="80">
        <f t="shared" si="2"/>
        <v>85974</v>
      </c>
    </row>
    <row r="22" s="70" customFormat="1" ht="23.1" customHeight="1" spans="1:7">
      <c r="A22" s="81"/>
      <c r="B22" s="78" t="s">
        <v>43</v>
      </c>
      <c r="C22" s="79">
        <v>414602.76</v>
      </c>
      <c r="D22" s="79">
        <v>430174.69</v>
      </c>
      <c r="E22" s="80">
        <f t="shared" si="0"/>
        <v>86035</v>
      </c>
      <c r="F22" s="80">
        <f t="shared" si="1"/>
        <v>34414</v>
      </c>
      <c r="G22" s="80">
        <f t="shared" si="2"/>
        <v>51621</v>
      </c>
    </row>
    <row r="23" s="70" customFormat="1" ht="23.1" customHeight="1" spans="1:7">
      <c r="A23" s="82"/>
      <c r="B23" s="78" t="s">
        <v>44</v>
      </c>
      <c r="C23" s="79">
        <v>308754.9</v>
      </c>
      <c r="D23" s="79">
        <v>295895.68</v>
      </c>
      <c r="E23" s="80">
        <f t="shared" si="0"/>
        <v>59179</v>
      </c>
      <c r="F23" s="80">
        <f t="shared" si="1"/>
        <v>23672</v>
      </c>
      <c r="G23" s="80">
        <f t="shared" si="2"/>
        <v>35507</v>
      </c>
    </row>
    <row r="24" s="70" customFormat="1" ht="23.1" customHeight="1" spans="1:7">
      <c r="A24" s="77" t="s">
        <v>16</v>
      </c>
      <c r="B24" s="78" t="s">
        <v>45</v>
      </c>
      <c r="C24" s="79">
        <v>434144.5</v>
      </c>
      <c r="D24" s="79">
        <v>407642.15</v>
      </c>
      <c r="E24" s="80">
        <f t="shared" si="0"/>
        <v>81528</v>
      </c>
      <c r="F24" s="80">
        <f t="shared" si="1"/>
        <v>32611</v>
      </c>
      <c r="G24" s="80">
        <f t="shared" si="2"/>
        <v>48917</v>
      </c>
    </row>
    <row r="25" s="70" customFormat="1" ht="23.1" customHeight="1" spans="1:7">
      <c r="A25" s="82"/>
      <c r="B25" s="78" t="s">
        <v>46</v>
      </c>
      <c r="C25" s="79">
        <v>479849.1</v>
      </c>
      <c r="D25" s="79">
        <v>459455.41</v>
      </c>
      <c r="E25" s="80">
        <f t="shared" si="0"/>
        <v>91891</v>
      </c>
      <c r="F25" s="80">
        <f t="shared" si="1"/>
        <v>36756</v>
      </c>
      <c r="G25" s="80">
        <f t="shared" si="2"/>
        <v>55135</v>
      </c>
    </row>
    <row r="26" s="70" customFormat="1" ht="23.1" customHeight="1" spans="1:7">
      <c r="A26" s="77" t="s">
        <v>17</v>
      </c>
      <c r="B26" s="78" t="s">
        <v>47</v>
      </c>
      <c r="C26" s="79">
        <v>927762</v>
      </c>
      <c r="D26" s="79">
        <v>907968.8</v>
      </c>
      <c r="E26" s="80">
        <f t="shared" si="0"/>
        <v>181594</v>
      </c>
      <c r="F26" s="80">
        <f t="shared" si="1"/>
        <v>72638</v>
      </c>
      <c r="G26" s="80">
        <f t="shared" si="2"/>
        <v>108956</v>
      </c>
    </row>
    <row r="27" s="70" customFormat="1" ht="23.1" customHeight="1" spans="1:7">
      <c r="A27" s="81"/>
      <c r="B27" s="78" t="s">
        <v>48</v>
      </c>
      <c r="C27" s="79">
        <v>52319.8</v>
      </c>
      <c r="D27" s="79">
        <v>47951.16</v>
      </c>
      <c r="E27" s="80">
        <f t="shared" si="0"/>
        <v>9590</v>
      </c>
      <c r="F27" s="80">
        <f t="shared" si="1"/>
        <v>3836</v>
      </c>
      <c r="G27" s="80">
        <f t="shared" si="2"/>
        <v>5754</v>
      </c>
    </row>
    <row r="28" s="70" customFormat="1" ht="23.1" customHeight="1" spans="1:7">
      <c r="A28" s="83" t="s">
        <v>49</v>
      </c>
      <c r="B28" s="78" t="s">
        <v>50</v>
      </c>
      <c r="C28" s="79">
        <v>747089.22</v>
      </c>
      <c r="D28" s="79">
        <v>723982</v>
      </c>
      <c r="E28" s="80">
        <f t="shared" si="0"/>
        <v>144796</v>
      </c>
      <c r="F28" s="80">
        <f t="shared" si="1"/>
        <v>57919</v>
      </c>
      <c r="G28" s="80">
        <f t="shared" si="2"/>
        <v>86877</v>
      </c>
    </row>
    <row r="29" s="70" customFormat="1" ht="23.1" customHeight="1" spans="1:7">
      <c r="A29" s="84" t="s">
        <v>51</v>
      </c>
      <c r="B29" s="85"/>
      <c r="C29" s="80">
        <f>SUM(C6:C28)</f>
        <v>9708666.5</v>
      </c>
      <c r="D29" s="80">
        <f>SUM(D6:D28)</f>
        <v>9409297.58</v>
      </c>
      <c r="E29" s="80">
        <f>SUM(E6:E28)</f>
        <v>1881859</v>
      </c>
      <c r="F29" s="80">
        <f>SUM(F6:F28)</f>
        <v>752745</v>
      </c>
      <c r="G29" s="80">
        <f t="shared" si="2"/>
        <v>1129114</v>
      </c>
    </row>
  </sheetData>
  <mergeCells count="8">
    <mergeCell ref="A2:G2"/>
    <mergeCell ref="A6:A8"/>
    <mergeCell ref="A9:A12"/>
    <mergeCell ref="A13:A14"/>
    <mergeCell ref="A15:A20"/>
    <mergeCell ref="A21:A23"/>
    <mergeCell ref="A24:A25"/>
    <mergeCell ref="A26:A27"/>
  </mergeCells>
  <pageMargins left="0.236111111111111" right="0.156944444444444" top="0.472222222222222" bottom="0.511805555555556" header="0.156944444444444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topLeftCell="A3" workbookViewId="0">
      <selection activeCell="A14" sqref="A14:M16"/>
    </sheetView>
  </sheetViews>
  <sheetFormatPr defaultColWidth="9" defaultRowHeight="13.5"/>
  <cols>
    <col min="1" max="1" width="6" style="43" customWidth="1"/>
    <col min="2" max="2" width="8.125" style="43" customWidth="1"/>
    <col min="3" max="3" width="11.25" style="43" customWidth="1"/>
    <col min="4" max="4" width="11" style="43" customWidth="1"/>
    <col min="5" max="5" width="10.25" style="43" customWidth="1"/>
    <col min="6" max="6" width="10.375" style="43" customWidth="1"/>
    <col min="7" max="7" width="10.75" style="43" customWidth="1"/>
    <col min="8" max="8" width="9.875" style="43" customWidth="1"/>
    <col min="9" max="9" width="11.25" style="43" customWidth="1"/>
    <col min="10" max="10" width="11.875" style="43" customWidth="1"/>
    <col min="11" max="11" width="10.875" style="43" customWidth="1"/>
    <col min="12" max="12" width="11.625" style="43" customWidth="1"/>
    <col min="13" max="13" width="11.5" style="43" customWidth="1"/>
    <col min="14" max="16384" width="9" style="43"/>
  </cols>
  <sheetData>
    <row r="1" s="43" customFormat="1" ht="66" customHeight="1" spans="1:14">
      <c r="A1" s="5" t="s">
        <v>52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0"/>
    </row>
    <row r="2" s="55" customFormat="1" ht="44" customHeight="1" spans="1:14">
      <c r="A2" s="57" t="s">
        <v>3</v>
      </c>
      <c r="B2" s="28" t="s">
        <v>53</v>
      </c>
      <c r="C2" s="28" t="s">
        <v>54</v>
      </c>
      <c r="D2" s="28"/>
      <c r="E2" s="28"/>
      <c r="F2" s="28"/>
      <c r="G2" s="28"/>
      <c r="H2" s="28"/>
      <c r="I2" s="28" t="s">
        <v>55</v>
      </c>
      <c r="J2" s="64" t="s">
        <v>56</v>
      </c>
      <c r="K2" s="65"/>
      <c r="L2" s="28" t="s">
        <v>57</v>
      </c>
      <c r="M2" s="66" t="s">
        <v>58</v>
      </c>
      <c r="N2" s="67"/>
    </row>
    <row r="3" s="55" customFormat="1" ht="25" customHeight="1" spans="1:14">
      <c r="A3" s="57"/>
      <c r="B3" s="28"/>
      <c r="C3" s="28" t="s">
        <v>59</v>
      </c>
      <c r="D3" s="28"/>
      <c r="E3" s="28" t="s">
        <v>60</v>
      </c>
      <c r="F3" s="28"/>
      <c r="G3" s="28" t="s">
        <v>61</v>
      </c>
      <c r="H3" s="58" t="s">
        <v>62</v>
      </c>
      <c r="I3" s="28" t="s">
        <v>63</v>
      </c>
      <c r="J3" s="58" t="s">
        <v>64</v>
      </c>
      <c r="K3" s="58" t="s">
        <v>65</v>
      </c>
      <c r="L3" s="58" t="s">
        <v>66</v>
      </c>
      <c r="M3" s="68"/>
      <c r="N3" s="67"/>
    </row>
    <row r="4" s="56" customFormat="1" ht="21" customHeight="1" spans="1:14">
      <c r="A4" s="57"/>
      <c r="B4" s="28"/>
      <c r="C4" s="28" t="s">
        <v>67</v>
      </c>
      <c r="D4" s="28" t="s">
        <v>68</v>
      </c>
      <c r="E4" s="28" t="s">
        <v>67</v>
      </c>
      <c r="F4" s="28" t="s">
        <v>68</v>
      </c>
      <c r="G4" s="28"/>
      <c r="H4" s="35"/>
      <c r="I4" s="28"/>
      <c r="J4" s="35"/>
      <c r="K4" s="35"/>
      <c r="L4" s="35"/>
      <c r="M4" s="69"/>
      <c r="N4" s="67"/>
    </row>
    <row r="5" s="43" customFormat="1" ht="24.95" customHeight="1" spans="1:14">
      <c r="A5" s="36">
        <v>1</v>
      </c>
      <c r="B5" s="36" t="s">
        <v>11</v>
      </c>
      <c r="C5" s="59">
        <v>85720</v>
      </c>
      <c r="D5" s="59">
        <f t="shared" ref="D5:D12" si="0">C5*0.3</f>
        <v>25716</v>
      </c>
      <c r="E5" s="59">
        <v>57500</v>
      </c>
      <c r="F5" s="59">
        <f t="shared" ref="F5:F12" si="1">E5*0.1</f>
        <v>5750</v>
      </c>
      <c r="G5" s="59">
        <f t="shared" ref="G5:G12" si="2">C5+E5</f>
        <v>143220</v>
      </c>
      <c r="H5" s="59">
        <f t="shared" ref="H5:H12" si="3">D5+F5</f>
        <v>31466</v>
      </c>
      <c r="I5" s="59">
        <f t="shared" ref="I5:I12" si="4">G5*0.05</f>
        <v>7161</v>
      </c>
      <c r="J5" s="47">
        <f>I12</f>
        <v>56035.7</v>
      </c>
      <c r="K5" s="47">
        <v>0</v>
      </c>
      <c r="L5" s="47">
        <v>147055</v>
      </c>
      <c r="M5" s="47">
        <f>H12+I12+J5+K5+L5</f>
        <v>509986.6</v>
      </c>
      <c r="N5" s="60"/>
    </row>
    <row r="6" s="43" customFormat="1" ht="24.95" customHeight="1" spans="1:14">
      <c r="A6" s="36">
        <v>2</v>
      </c>
      <c r="B6" s="36" t="s">
        <v>12</v>
      </c>
      <c r="C6" s="59">
        <v>134216</v>
      </c>
      <c r="D6" s="59">
        <f t="shared" si="0"/>
        <v>40264.8</v>
      </c>
      <c r="E6" s="59">
        <v>75310</v>
      </c>
      <c r="F6" s="59">
        <f t="shared" si="1"/>
        <v>7531</v>
      </c>
      <c r="G6" s="59">
        <f t="shared" si="2"/>
        <v>209526</v>
      </c>
      <c r="H6" s="59">
        <f t="shared" si="3"/>
        <v>47795.8</v>
      </c>
      <c r="I6" s="59">
        <f t="shared" si="4"/>
        <v>10476.3</v>
      </c>
      <c r="J6" s="51"/>
      <c r="K6" s="51"/>
      <c r="L6" s="51"/>
      <c r="M6" s="51"/>
      <c r="N6" s="60"/>
    </row>
    <row r="7" s="43" customFormat="1" ht="24.95" customHeight="1" spans="1:14">
      <c r="A7" s="36">
        <v>3</v>
      </c>
      <c r="B7" s="36" t="s">
        <v>13</v>
      </c>
      <c r="C7" s="59">
        <v>44645</v>
      </c>
      <c r="D7" s="59">
        <f t="shared" si="0"/>
        <v>13393.5</v>
      </c>
      <c r="E7" s="59">
        <v>24820</v>
      </c>
      <c r="F7" s="59">
        <f t="shared" si="1"/>
        <v>2482</v>
      </c>
      <c r="G7" s="59">
        <f t="shared" si="2"/>
        <v>69465</v>
      </c>
      <c r="H7" s="59">
        <f t="shared" si="3"/>
        <v>15875.5</v>
      </c>
      <c r="I7" s="59">
        <f t="shared" si="4"/>
        <v>3473.25</v>
      </c>
      <c r="J7" s="51"/>
      <c r="K7" s="51"/>
      <c r="L7" s="51"/>
      <c r="M7" s="51"/>
      <c r="N7" s="60"/>
    </row>
    <row r="8" s="43" customFormat="1" ht="24.95" customHeight="1" spans="1:14">
      <c r="A8" s="36">
        <v>4</v>
      </c>
      <c r="B8" s="36" t="s">
        <v>14</v>
      </c>
      <c r="C8" s="59">
        <v>177230</v>
      </c>
      <c r="D8" s="59">
        <f t="shared" si="0"/>
        <v>53169</v>
      </c>
      <c r="E8" s="59">
        <v>147590</v>
      </c>
      <c r="F8" s="59">
        <f t="shared" si="1"/>
        <v>14759</v>
      </c>
      <c r="G8" s="59">
        <f t="shared" si="2"/>
        <v>324820</v>
      </c>
      <c r="H8" s="59">
        <f t="shared" si="3"/>
        <v>67928</v>
      </c>
      <c r="I8" s="59">
        <f t="shared" si="4"/>
        <v>16241</v>
      </c>
      <c r="J8" s="51"/>
      <c r="K8" s="51"/>
      <c r="L8" s="51"/>
      <c r="M8" s="51"/>
      <c r="N8" s="60"/>
    </row>
    <row r="9" s="43" customFormat="1" ht="24.95" customHeight="1" spans="1:14">
      <c r="A9" s="36">
        <v>5</v>
      </c>
      <c r="B9" s="36" t="s">
        <v>15</v>
      </c>
      <c r="C9" s="59">
        <v>72976</v>
      </c>
      <c r="D9" s="59">
        <f t="shared" si="0"/>
        <v>21892.8</v>
      </c>
      <c r="E9" s="59">
        <v>38000</v>
      </c>
      <c r="F9" s="59">
        <f t="shared" si="1"/>
        <v>3800</v>
      </c>
      <c r="G9" s="59">
        <f t="shared" si="2"/>
        <v>110976</v>
      </c>
      <c r="H9" s="59">
        <f t="shared" si="3"/>
        <v>25692.8</v>
      </c>
      <c r="I9" s="59">
        <f t="shared" si="4"/>
        <v>5548.8</v>
      </c>
      <c r="J9" s="51"/>
      <c r="K9" s="51"/>
      <c r="L9" s="51"/>
      <c r="M9" s="51"/>
      <c r="N9" s="60"/>
    </row>
    <row r="10" s="43" customFormat="1" ht="24.95" customHeight="1" spans="1:14">
      <c r="A10" s="36">
        <v>6</v>
      </c>
      <c r="B10" s="36" t="s">
        <v>16</v>
      </c>
      <c r="C10" s="59">
        <v>131657</v>
      </c>
      <c r="D10" s="59">
        <f t="shared" si="0"/>
        <v>39497.1</v>
      </c>
      <c r="E10" s="59">
        <v>50300</v>
      </c>
      <c r="F10" s="59">
        <f t="shared" si="1"/>
        <v>5030</v>
      </c>
      <c r="G10" s="59">
        <f t="shared" si="2"/>
        <v>181957</v>
      </c>
      <c r="H10" s="59">
        <f t="shared" si="3"/>
        <v>44527.1</v>
      </c>
      <c r="I10" s="59">
        <f t="shared" si="4"/>
        <v>9097.85</v>
      </c>
      <c r="J10" s="51"/>
      <c r="K10" s="51"/>
      <c r="L10" s="51"/>
      <c r="M10" s="51"/>
      <c r="N10" s="60"/>
    </row>
    <row r="11" s="43" customFormat="1" ht="24.95" customHeight="1" spans="1:14">
      <c r="A11" s="36">
        <v>7</v>
      </c>
      <c r="B11" s="36" t="s">
        <v>17</v>
      </c>
      <c r="C11" s="59">
        <v>47500</v>
      </c>
      <c r="D11" s="59">
        <f t="shared" si="0"/>
        <v>14250</v>
      </c>
      <c r="E11" s="59">
        <v>33250</v>
      </c>
      <c r="F11" s="59">
        <f t="shared" si="1"/>
        <v>3325</v>
      </c>
      <c r="G11" s="59">
        <f t="shared" si="2"/>
        <v>80750</v>
      </c>
      <c r="H11" s="59">
        <f t="shared" si="3"/>
        <v>17575</v>
      </c>
      <c r="I11" s="59">
        <f t="shared" si="4"/>
        <v>4037.5</v>
      </c>
      <c r="J11" s="51"/>
      <c r="K11" s="51"/>
      <c r="L11" s="51"/>
      <c r="M11" s="51"/>
      <c r="N11" s="60"/>
    </row>
    <row r="12" s="43" customFormat="1" ht="24.95" customHeight="1" spans="1:14">
      <c r="A12" s="36" t="s">
        <v>69</v>
      </c>
      <c r="B12" s="36"/>
      <c r="C12" s="59">
        <f t="shared" ref="C12:I12" si="5">SUM(C5:C11)</f>
        <v>693944</v>
      </c>
      <c r="D12" s="59">
        <f t="shared" si="5"/>
        <v>208183.2</v>
      </c>
      <c r="E12" s="59">
        <f t="shared" si="5"/>
        <v>426770</v>
      </c>
      <c r="F12" s="59">
        <f t="shared" si="5"/>
        <v>42677</v>
      </c>
      <c r="G12" s="59">
        <f t="shared" si="5"/>
        <v>1120714</v>
      </c>
      <c r="H12" s="59">
        <f t="shared" si="5"/>
        <v>250860.2</v>
      </c>
      <c r="I12" s="59">
        <f t="shared" si="5"/>
        <v>56035.7</v>
      </c>
      <c r="J12" s="52"/>
      <c r="K12" s="52"/>
      <c r="L12" s="52"/>
      <c r="M12" s="52"/>
      <c r="N12" s="60"/>
    </row>
    <row r="13" s="43" customFormat="1" ht="36" customHeight="1" spans="1:14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</row>
    <row r="14" s="43" customFormat="1" ht="21.95" customHeight="1" spans="1:14">
      <c r="A14" s="61"/>
      <c r="B14" s="61"/>
      <c r="C14" s="61"/>
      <c r="D14" s="61"/>
      <c r="E14" s="62"/>
      <c r="F14" s="62"/>
      <c r="G14" s="62"/>
      <c r="H14" s="62"/>
      <c r="I14" s="62"/>
      <c r="J14" s="62"/>
      <c r="K14" s="62"/>
      <c r="L14" s="62"/>
      <c r="M14" s="62"/>
      <c r="N14" s="61"/>
    </row>
    <row r="15" s="43" customFormat="1" ht="44" customHeight="1" spans="1:14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</row>
    <row r="16" s="43" customFormat="1" ht="21.95" customHeight="1" spans="1:14">
      <c r="A16" s="61"/>
      <c r="B16" s="60"/>
      <c r="C16" s="61"/>
      <c r="D16" s="61"/>
      <c r="E16" s="63"/>
      <c r="F16" s="63"/>
      <c r="G16" s="63"/>
      <c r="H16" s="63"/>
      <c r="I16" s="63"/>
      <c r="J16" s="63"/>
      <c r="K16" s="63"/>
      <c r="L16" s="63"/>
      <c r="M16" s="60"/>
      <c r="N16" s="60"/>
    </row>
    <row r="17" s="43" customFormat="1" ht="21.95" customHeight="1"/>
    <row r="18" s="43" customFormat="1" ht="21.95" customHeight="1"/>
    <row r="19" s="43" customFormat="1" ht="21.95" customHeight="1"/>
    <row r="20" s="43" customFormat="1" ht="28.5" customHeight="1"/>
    <row r="21" s="43" customFormat="1" ht="28.5" customHeight="1"/>
    <row r="22" s="43" customFormat="1" ht="21.95" customHeight="1"/>
    <row r="23" s="43" customFormat="1" ht="21.95" customHeight="1"/>
    <row r="24" s="43" customFormat="1" ht="21.95" customHeight="1"/>
    <row r="25" s="43" customFormat="1" ht="21.95" customHeight="1"/>
    <row r="26" s="43" customFormat="1" ht="21.95" customHeight="1"/>
    <row r="27" s="43" customFormat="1" ht="21.95" customHeight="1"/>
    <row r="28" s="43" customFormat="1" ht="21.95" customHeight="1"/>
    <row r="29" s="43" customFormat="1" ht="24" customHeight="1"/>
    <row r="30" s="43" customFormat="1" ht="24" customHeight="1"/>
  </sheetData>
  <mergeCells count="21">
    <mergeCell ref="A1:M1"/>
    <mergeCell ref="C2:H2"/>
    <mergeCell ref="J2:K2"/>
    <mergeCell ref="C3:D3"/>
    <mergeCell ref="E3:F3"/>
    <mergeCell ref="A12:B12"/>
    <mergeCell ref="E14:M14"/>
    <mergeCell ref="E16:L16"/>
    <mergeCell ref="A2:A4"/>
    <mergeCell ref="B2:B4"/>
    <mergeCell ref="G3:G4"/>
    <mergeCell ref="H3:H4"/>
    <mergeCell ref="I3:I4"/>
    <mergeCell ref="J3:J4"/>
    <mergeCell ref="J5:J12"/>
    <mergeCell ref="K3:K4"/>
    <mergeCell ref="K5:K12"/>
    <mergeCell ref="L3:L4"/>
    <mergeCell ref="L5:L12"/>
    <mergeCell ref="M2:M4"/>
    <mergeCell ref="M5:M12"/>
  </mergeCells>
  <pageMargins left="0.275" right="0.0784722222222222" top="0.236111111111111" bottom="0.550694444444444" header="0.156944444444444" footer="0.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topLeftCell="A11" workbookViewId="0">
      <selection activeCell="L7" sqref="L7"/>
    </sheetView>
  </sheetViews>
  <sheetFormatPr defaultColWidth="9" defaultRowHeight="13.5"/>
  <cols>
    <col min="1" max="1" width="9" style="43" customWidth="1"/>
    <col min="2" max="2" width="20" style="43" customWidth="1"/>
    <col min="3" max="10" width="8.625" style="43" customWidth="1"/>
    <col min="11" max="16384" width="9" style="43"/>
  </cols>
  <sheetData>
    <row r="1" s="43" customFormat="1" ht="28.5" customHeight="1" spans="1:10">
      <c r="A1" s="45" t="s">
        <v>70</v>
      </c>
      <c r="B1" s="45"/>
      <c r="C1" s="45"/>
      <c r="D1" s="45"/>
      <c r="E1" s="45"/>
      <c r="F1" s="45"/>
      <c r="G1" s="45"/>
      <c r="H1" s="45"/>
      <c r="I1" s="45"/>
      <c r="J1" s="45"/>
    </row>
    <row r="2" s="43" customFormat="1" ht="28.5" customHeight="1" spans="1:10">
      <c r="A2" s="46" t="s">
        <v>71</v>
      </c>
      <c r="B2" s="46"/>
      <c r="C2" s="46"/>
      <c r="D2" s="46"/>
      <c r="E2" s="46"/>
      <c r="F2" s="46"/>
      <c r="G2" s="46"/>
      <c r="H2" s="46"/>
      <c r="I2" s="46"/>
      <c r="J2" s="46"/>
    </row>
    <row r="3" s="44" customFormat="1" ht="24.95" customHeight="1" spans="1:10">
      <c r="A3" s="39" t="s">
        <v>21</v>
      </c>
      <c r="B3" s="39" t="s">
        <v>22</v>
      </c>
      <c r="C3" s="39" t="s">
        <v>72</v>
      </c>
      <c r="D3" s="39"/>
      <c r="E3" s="39"/>
      <c r="F3" s="39"/>
      <c r="G3" s="39"/>
      <c r="H3" s="39"/>
      <c r="I3" s="36" t="s">
        <v>73</v>
      </c>
      <c r="J3" s="36" t="s">
        <v>74</v>
      </c>
    </row>
    <row r="4" s="44" customFormat="1" ht="24.95" customHeight="1" spans="1:10">
      <c r="A4" s="39"/>
      <c r="B4" s="39"/>
      <c r="C4" s="39" t="s">
        <v>75</v>
      </c>
      <c r="D4" s="39"/>
      <c r="E4" s="39" t="s">
        <v>76</v>
      </c>
      <c r="F4" s="39"/>
      <c r="G4" s="39" t="s">
        <v>77</v>
      </c>
      <c r="H4" s="39"/>
      <c r="I4" s="36"/>
      <c r="J4" s="36"/>
    </row>
    <row r="5" s="44" customFormat="1" ht="28.5" customHeight="1" spans="1:10">
      <c r="A5" s="39"/>
      <c r="B5" s="39"/>
      <c r="C5" s="39" t="s">
        <v>67</v>
      </c>
      <c r="D5" s="36" t="s">
        <v>68</v>
      </c>
      <c r="E5" s="39" t="s">
        <v>67</v>
      </c>
      <c r="F5" s="36" t="s">
        <v>68</v>
      </c>
      <c r="G5" s="39" t="s">
        <v>67</v>
      </c>
      <c r="H5" s="39" t="s">
        <v>68</v>
      </c>
      <c r="I5" s="36"/>
      <c r="J5" s="36"/>
    </row>
    <row r="6" s="43" customFormat="1" ht="20" customHeight="1" spans="1:10">
      <c r="A6" s="47" t="s">
        <v>11</v>
      </c>
      <c r="B6" s="48" t="s">
        <v>28</v>
      </c>
      <c r="C6" s="49">
        <v>85720</v>
      </c>
      <c r="D6" s="39">
        <f>C6*0.3</f>
        <v>25716</v>
      </c>
      <c r="E6" s="49">
        <v>57500</v>
      </c>
      <c r="F6" s="39">
        <f>E6*0.1</f>
        <v>5750</v>
      </c>
      <c r="G6" s="39">
        <f>C6+E6</f>
        <v>143220</v>
      </c>
      <c r="H6" s="39">
        <f>D6+F6</f>
        <v>31466</v>
      </c>
      <c r="I6" s="39">
        <f>G6*0.05</f>
        <v>7161</v>
      </c>
      <c r="J6" s="39">
        <f>I6</f>
        <v>7161</v>
      </c>
    </row>
    <row r="7" s="43" customFormat="1" ht="20" customHeight="1" spans="1:10">
      <c r="A7" s="38" t="s">
        <v>12</v>
      </c>
      <c r="B7" s="50" t="s">
        <v>30</v>
      </c>
      <c r="C7" s="49">
        <v>24771</v>
      </c>
      <c r="D7" s="39">
        <f t="shared" ref="D7:D27" si="0">C7*0.3</f>
        <v>7431.3</v>
      </c>
      <c r="E7" s="49">
        <v>14460</v>
      </c>
      <c r="F7" s="39">
        <f t="shared" ref="F7:F27" si="1">E7*0.1</f>
        <v>1446</v>
      </c>
      <c r="G7" s="39">
        <f t="shared" ref="G7:G27" si="2">C7+E7</f>
        <v>39231</v>
      </c>
      <c r="H7" s="39">
        <f t="shared" ref="H7:H27" si="3">D7+F7</f>
        <v>8877.3</v>
      </c>
      <c r="I7" s="39">
        <f t="shared" ref="I7:I26" si="4">G7*0.05</f>
        <v>1961.55</v>
      </c>
      <c r="J7" s="39">
        <f t="shared" ref="J7:J26" si="5">I7</f>
        <v>1961.55</v>
      </c>
    </row>
    <row r="8" s="43" customFormat="1" ht="20" customHeight="1" spans="1:10">
      <c r="A8" s="38"/>
      <c r="B8" s="50" t="s">
        <v>31</v>
      </c>
      <c r="C8" s="49">
        <v>23555</v>
      </c>
      <c r="D8" s="39">
        <f t="shared" si="0"/>
        <v>7066.5</v>
      </c>
      <c r="E8" s="49">
        <v>10350</v>
      </c>
      <c r="F8" s="39">
        <f t="shared" si="1"/>
        <v>1035</v>
      </c>
      <c r="G8" s="39">
        <f t="shared" si="2"/>
        <v>33905</v>
      </c>
      <c r="H8" s="39">
        <f t="shared" si="3"/>
        <v>8101.5</v>
      </c>
      <c r="I8" s="39">
        <f t="shared" si="4"/>
        <v>1695.25</v>
      </c>
      <c r="J8" s="39">
        <f t="shared" si="5"/>
        <v>1695.25</v>
      </c>
    </row>
    <row r="9" s="43" customFormat="1" ht="20" customHeight="1" spans="1:10">
      <c r="A9" s="38"/>
      <c r="B9" s="50" t="s">
        <v>32</v>
      </c>
      <c r="C9" s="49">
        <v>48440</v>
      </c>
      <c r="D9" s="39">
        <f t="shared" si="0"/>
        <v>14532</v>
      </c>
      <c r="E9" s="49">
        <v>31300</v>
      </c>
      <c r="F9" s="39">
        <f t="shared" si="1"/>
        <v>3130</v>
      </c>
      <c r="G9" s="39">
        <f t="shared" si="2"/>
        <v>79740</v>
      </c>
      <c r="H9" s="39">
        <f t="shared" si="3"/>
        <v>17662</v>
      </c>
      <c r="I9" s="39">
        <f t="shared" si="4"/>
        <v>3987</v>
      </c>
      <c r="J9" s="39">
        <f t="shared" si="5"/>
        <v>3987</v>
      </c>
    </row>
    <row r="10" s="43" customFormat="1" ht="20" customHeight="1" spans="1:10">
      <c r="A10" s="38"/>
      <c r="B10" s="50" t="s">
        <v>33</v>
      </c>
      <c r="C10" s="49">
        <v>37450</v>
      </c>
      <c r="D10" s="39">
        <f t="shared" si="0"/>
        <v>11235</v>
      </c>
      <c r="E10" s="49">
        <v>19200</v>
      </c>
      <c r="F10" s="39">
        <f t="shared" si="1"/>
        <v>1920</v>
      </c>
      <c r="G10" s="39">
        <f t="shared" si="2"/>
        <v>56650</v>
      </c>
      <c r="H10" s="39">
        <f t="shared" si="3"/>
        <v>13155</v>
      </c>
      <c r="I10" s="39">
        <f t="shared" si="4"/>
        <v>2832.5</v>
      </c>
      <c r="J10" s="39">
        <f t="shared" si="5"/>
        <v>2832.5</v>
      </c>
    </row>
    <row r="11" s="43" customFormat="1" ht="20" customHeight="1" spans="1:10">
      <c r="A11" s="38" t="s">
        <v>13</v>
      </c>
      <c r="B11" s="50" t="s">
        <v>34</v>
      </c>
      <c r="C11" s="49">
        <v>23600</v>
      </c>
      <c r="D11" s="39">
        <f t="shared" si="0"/>
        <v>7080</v>
      </c>
      <c r="E11" s="49">
        <v>11370</v>
      </c>
      <c r="F11" s="39">
        <f t="shared" si="1"/>
        <v>1137</v>
      </c>
      <c r="G11" s="39">
        <f t="shared" si="2"/>
        <v>34970</v>
      </c>
      <c r="H11" s="39">
        <f t="shared" si="3"/>
        <v>8217</v>
      </c>
      <c r="I11" s="39">
        <f t="shared" si="4"/>
        <v>1748.5</v>
      </c>
      <c r="J11" s="39">
        <f t="shared" si="5"/>
        <v>1748.5</v>
      </c>
    </row>
    <row r="12" s="43" customFormat="1" ht="20" customHeight="1" spans="1:10">
      <c r="A12" s="38"/>
      <c r="B12" s="50" t="s">
        <v>35</v>
      </c>
      <c r="C12" s="49">
        <v>21045</v>
      </c>
      <c r="D12" s="39">
        <f t="shared" si="0"/>
        <v>6313.5</v>
      </c>
      <c r="E12" s="49">
        <v>13450</v>
      </c>
      <c r="F12" s="39">
        <f t="shared" si="1"/>
        <v>1345</v>
      </c>
      <c r="G12" s="39">
        <f t="shared" si="2"/>
        <v>34495</v>
      </c>
      <c r="H12" s="39">
        <f t="shared" si="3"/>
        <v>7658.5</v>
      </c>
      <c r="I12" s="39">
        <f t="shared" si="4"/>
        <v>1724.75</v>
      </c>
      <c r="J12" s="39">
        <f t="shared" si="5"/>
        <v>1724.75</v>
      </c>
    </row>
    <row r="13" s="43" customFormat="1" ht="20" customHeight="1" spans="1:10">
      <c r="A13" s="38" t="s">
        <v>14</v>
      </c>
      <c r="B13" s="50" t="s">
        <v>36</v>
      </c>
      <c r="C13" s="49">
        <v>27050</v>
      </c>
      <c r="D13" s="39">
        <f t="shared" si="0"/>
        <v>8115</v>
      </c>
      <c r="E13" s="49">
        <v>24350</v>
      </c>
      <c r="F13" s="39">
        <f t="shared" si="1"/>
        <v>2435</v>
      </c>
      <c r="G13" s="39">
        <f t="shared" si="2"/>
        <v>51400</v>
      </c>
      <c r="H13" s="39">
        <f t="shared" si="3"/>
        <v>10550</v>
      </c>
      <c r="I13" s="39">
        <f t="shared" si="4"/>
        <v>2570</v>
      </c>
      <c r="J13" s="39">
        <f t="shared" si="5"/>
        <v>2570</v>
      </c>
    </row>
    <row r="14" s="43" customFormat="1" ht="20" customHeight="1" spans="1:10">
      <c r="A14" s="38"/>
      <c r="B14" s="50" t="s">
        <v>37</v>
      </c>
      <c r="C14" s="49">
        <v>18280</v>
      </c>
      <c r="D14" s="39">
        <f t="shared" si="0"/>
        <v>5484</v>
      </c>
      <c r="E14" s="49">
        <v>7550</v>
      </c>
      <c r="F14" s="39">
        <f t="shared" si="1"/>
        <v>755</v>
      </c>
      <c r="G14" s="39">
        <f t="shared" si="2"/>
        <v>25830</v>
      </c>
      <c r="H14" s="39">
        <f t="shared" si="3"/>
        <v>6239</v>
      </c>
      <c r="I14" s="39">
        <f t="shared" si="4"/>
        <v>1291.5</v>
      </c>
      <c r="J14" s="39">
        <f t="shared" si="5"/>
        <v>1291.5</v>
      </c>
    </row>
    <row r="15" s="43" customFormat="1" ht="20" customHeight="1" spans="1:10">
      <c r="A15" s="38"/>
      <c r="B15" s="50" t="s">
        <v>38</v>
      </c>
      <c r="C15" s="49">
        <v>44300</v>
      </c>
      <c r="D15" s="39">
        <f t="shared" si="0"/>
        <v>13290</v>
      </c>
      <c r="E15" s="49">
        <v>40970</v>
      </c>
      <c r="F15" s="39">
        <f t="shared" si="1"/>
        <v>4097</v>
      </c>
      <c r="G15" s="39">
        <f t="shared" si="2"/>
        <v>85270</v>
      </c>
      <c r="H15" s="39">
        <f t="shared" si="3"/>
        <v>17387</v>
      </c>
      <c r="I15" s="39">
        <f t="shared" si="4"/>
        <v>4263.5</v>
      </c>
      <c r="J15" s="39">
        <f t="shared" si="5"/>
        <v>4263.5</v>
      </c>
    </row>
    <row r="16" s="43" customFormat="1" ht="20" customHeight="1" spans="1:10">
      <c r="A16" s="38"/>
      <c r="B16" s="50" t="s">
        <v>39</v>
      </c>
      <c r="C16" s="49">
        <v>15560</v>
      </c>
      <c r="D16" s="39">
        <f t="shared" si="0"/>
        <v>4668</v>
      </c>
      <c r="E16" s="49">
        <v>7970</v>
      </c>
      <c r="F16" s="39">
        <f t="shared" si="1"/>
        <v>797</v>
      </c>
      <c r="G16" s="39">
        <f t="shared" si="2"/>
        <v>23530</v>
      </c>
      <c r="H16" s="39">
        <f t="shared" si="3"/>
        <v>5465</v>
      </c>
      <c r="I16" s="39">
        <f t="shared" si="4"/>
        <v>1176.5</v>
      </c>
      <c r="J16" s="39">
        <f t="shared" si="5"/>
        <v>1176.5</v>
      </c>
    </row>
    <row r="17" s="43" customFormat="1" ht="20" customHeight="1" spans="1:10">
      <c r="A17" s="38"/>
      <c r="B17" s="50" t="s">
        <v>40</v>
      </c>
      <c r="C17" s="49">
        <v>50060</v>
      </c>
      <c r="D17" s="39">
        <f t="shared" si="0"/>
        <v>15018</v>
      </c>
      <c r="E17" s="49">
        <v>49750</v>
      </c>
      <c r="F17" s="39">
        <f t="shared" si="1"/>
        <v>4975</v>
      </c>
      <c r="G17" s="39">
        <f t="shared" si="2"/>
        <v>99810</v>
      </c>
      <c r="H17" s="39">
        <f t="shared" si="3"/>
        <v>19993</v>
      </c>
      <c r="I17" s="39">
        <f t="shared" si="4"/>
        <v>4990.5</v>
      </c>
      <c r="J17" s="39">
        <f t="shared" si="5"/>
        <v>4990.5</v>
      </c>
    </row>
    <row r="18" s="43" customFormat="1" ht="20" customHeight="1" spans="1:10">
      <c r="A18" s="38"/>
      <c r="B18" s="50" t="s">
        <v>41</v>
      </c>
      <c r="C18" s="49">
        <v>21980</v>
      </c>
      <c r="D18" s="39">
        <f t="shared" si="0"/>
        <v>6594</v>
      </c>
      <c r="E18" s="49">
        <v>17000</v>
      </c>
      <c r="F18" s="39">
        <f t="shared" si="1"/>
        <v>1700</v>
      </c>
      <c r="G18" s="39">
        <f t="shared" si="2"/>
        <v>38980</v>
      </c>
      <c r="H18" s="39">
        <f t="shared" si="3"/>
        <v>8294</v>
      </c>
      <c r="I18" s="39">
        <f t="shared" si="4"/>
        <v>1949</v>
      </c>
      <c r="J18" s="39">
        <f t="shared" si="5"/>
        <v>1949</v>
      </c>
    </row>
    <row r="19" s="43" customFormat="1" ht="20" customHeight="1" spans="1:10">
      <c r="A19" s="47" t="s">
        <v>15</v>
      </c>
      <c r="B19" s="50" t="s">
        <v>42</v>
      </c>
      <c r="C19" s="49">
        <v>31495</v>
      </c>
      <c r="D19" s="39">
        <f t="shared" si="0"/>
        <v>9448.5</v>
      </c>
      <c r="E19" s="49">
        <v>19000</v>
      </c>
      <c r="F19" s="39">
        <f t="shared" si="1"/>
        <v>1900</v>
      </c>
      <c r="G19" s="39">
        <f t="shared" si="2"/>
        <v>50495</v>
      </c>
      <c r="H19" s="39">
        <f t="shared" si="3"/>
        <v>11348.5</v>
      </c>
      <c r="I19" s="39">
        <f t="shared" si="4"/>
        <v>2524.75</v>
      </c>
      <c r="J19" s="39">
        <f t="shared" si="5"/>
        <v>2524.75</v>
      </c>
    </row>
    <row r="20" s="43" customFormat="1" ht="20" customHeight="1" spans="1:10">
      <c r="A20" s="51"/>
      <c r="B20" s="50" t="s">
        <v>43</v>
      </c>
      <c r="C20" s="49">
        <v>18911</v>
      </c>
      <c r="D20" s="39">
        <f t="shared" si="0"/>
        <v>5673.3</v>
      </c>
      <c r="E20" s="49">
        <v>8500</v>
      </c>
      <c r="F20" s="39">
        <f t="shared" si="1"/>
        <v>850</v>
      </c>
      <c r="G20" s="39">
        <f t="shared" si="2"/>
        <v>27411</v>
      </c>
      <c r="H20" s="39">
        <f t="shared" si="3"/>
        <v>6523.3</v>
      </c>
      <c r="I20" s="39">
        <f t="shared" si="4"/>
        <v>1370.55</v>
      </c>
      <c r="J20" s="39">
        <f t="shared" si="5"/>
        <v>1370.55</v>
      </c>
    </row>
    <row r="21" s="43" customFormat="1" ht="20" customHeight="1" spans="1:10">
      <c r="A21" s="52"/>
      <c r="B21" s="53" t="s">
        <v>44</v>
      </c>
      <c r="C21" s="49">
        <v>22570</v>
      </c>
      <c r="D21" s="39">
        <f t="shared" si="0"/>
        <v>6771</v>
      </c>
      <c r="E21" s="49">
        <v>10500</v>
      </c>
      <c r="F21" s="39">
        <f t="shared" si="1"/>
        <v>1050</v>
      </c>
      <c r="G21" s="39">
        <f t="shared" si="2"/>
        <v>33070</v>
      </c>
      <c r="H21" s="39">
        <f t="shared" si="3"/>
        <v>7821</v>
      </c>
      <c r="I21" s="39">
        <f t="shared" si="4"/>
        <v>1653.5</v>
      </c>
      <c r="J21" s="39">
        <f t="shared" si="5"/>
        <v>1653.5</v>
      </c>
    </row>
    <row r="22" s="43" customFormat="1" ht="20" customHeight="1" spans="1:10">
      <c r="A22" s="38" t="s">
        <v>16</v>
      </c>
      <c r="B22" s="50" t="s">
        <v>45</v>
      </c>
      <c r="C22" s="49">
        <v>21357</v>
      </c>
      <c r="D22" s="39">
        <f t="shared" si="0"/>
        <v>6407.1</v>
      </c>
      <c r="E22" s="49">
        <v>9600</v>
      </c>
      <c r="F22" s="39">
        <f t="shared" si="1"/>
        <v>960</v>
      </c>
      <c r="G22" s="39">
        <f t="shared" si="2"/>
        <v>30957</v>
      </c>
      <c r="H22" s="39">
        <f t="shared" si="3"/>
        <v>7367.1</v>
      </c>
      <c r="I22" s="39">
        <f t="shared" si="4"/>
        <v>1547.85</v>
      </c>
      <c r="J22" s="39">
        <f t="shared" si="5"/>
        <v>1547.85</v>
      </c>
    </row>
    <row r="23" s="43" customFormat="1" ht="20" customHeight="1" spans="1:10">
      <c r="A23" s="38"/>
      <c r="B23" s="50" t="s">
        <v>46</v>
      </c>
      <c r="C23" s="49">
        <v>110300</v>
      </c>
      <c r="D23" s="39">
        <f t="shared" si="0"/>
        <v>33090</v>
      </c>
      <c r="E23" s="49">
        <v>40700</v>
      </c>
      <c r="F23" s="39">
        <f t="shared" si="1"/>
        <v>4070</v>
      </c>
      <c r="G23" s="39">
        <f t="shared" si="2"/>
        <v>151000</v>
      </c>
      <c r="H23" s="39">
        <f t="shared" si="3"/>
        <v>37160</v>
      </c>
      <c r="I23" s="39">
        <f t="shared" si="4"/>
        <v>7550</v>
      </c>
      <c r="J23" s="39">
        <f t="shared" si="5"/>
        <v>7550</v>
      </c>
    </row>
    <row r="24" s="43" customFormat="1" ht="20" customHeight="1" spans="1:10">
      <c r="A24" s="38" t="s">
        <v>17</v>
      </c>
      <c r="B24" s="50" t="s">
        <v>47</v>
      </c>
      <c r="C24" s="49">
        <v>26500</v>
      </c>
      <c r="D24" s="39">
        <f t="shared" si="0"/>
        <v>7950</v>
      </c>
      <c r="E24" s="49">
        <v>11000</v>
      </c>
      <c r="F24" s="39">
        <f t="shared" si="1"/>
        <v>1100</v>
      </c>
      <c r="G24" s="39">
        <f t="shared" si="2"/>
        <v>37500</v>
      </c>
      <c r="H24" s="39">
        <f t="shared" si="3"/>
        <v>9050</v>
      </c>
      <c r="I24" s="39">
        <f t="shared" si="4"/>
        <v>1875</v>
      </c>
      <c r="J24" s="39">
        <f t="shared" si="5"/>
        <v>1875</v>
      </c>
    </row>
    <row r="25" s="43" customFormat="1" ht="20" customHeight="1" spans="1:10">
      <c r="A25" s="38"/>
      <c r="B25" s="50" t="s">
        <v>48</v>
      </c>
      <c r="C25" s="49">
        <v>21000</v>
      </c>
      <c r="D25" s="39">
        <f t="shared" si="0"/>
        <v>6300</v>
      </c>
      <c r="E25" s="49">
        <v>22250</v>
      </c>
      <c r="F25" s="39">
        <f t="shared" si="1"/>
        <v>2225</v>
      </c>
      <c r="G25" s="39">
        <f t="shared" si="2"/>
        <v>43250</v>
      </c>
      <c r="H25" s="39">
        <f t="shared" si="3"/>
        <v>8525</v>
      </c>
      <c r="I25" s="39">
        <f t="shared" si="4"/>
        <v>2162.5</v>
      </c>
      <c r="J25" s="39">
        <f t="shared" si="5"/>
        <v>2162.5</v>
      </c>
    </row>
    <row r="26" s="43" customFormat="1" ht="20" customHeight="1" spans="1:10">
      <c r="A26" s="50"/>
      <c r="B26" s="50" t="s">
        <v>51</v>
      </c>
      <c r="C26" s="39">
        <f>SUM(C6:C25)</f>
        <v>693944</v>
      </c>
      <c r="D26" s="39">
        <f t="shared" si="0"/>
        <v>208183.2</v>
      </c>
      <c r="E26" s="39">
        <f>SUM(E6:E25)</f>
        <v>426770</v>
      </c>
      <c r="F26" s="39">
        <f t="shared" si="1"/>
        <v>42677</v>
      </c>
      <c r="G26" s="39">
        <f t="shared" si="2"/>
        <v>1120714</v>
      </c>
      <c r="H26" s="39">
        <f t="shared" si="3"/>
        <v>250860.2</v>
      </c>
      <c r="I26" s="39">
        <f>SUM(I6:I25)</f>
        <v>56035.7</v>
      </c>
      <c r="J26" s="39">
        <f>SUM(J6:J25)</f>
        <v>56035.7</v>
      </c>
    </row>
    <row r="27" s="43" customFormat="1" ht="18.75" spans="1:10">
      <c r="A27" s="54"/>
      <c r="B27" s="54"/>
      <c r="C27" s="54"/>
      <c r="D27" s="54"/>
      <c r="E27" s="54"/>
      <c r="F27" s="54"/>
      <c r="G27" s="54"/>
      <c r="H27" s="54"/>
      <c r="I27" s="54"/>
      <c r="J27" s="54"/>
    </row>
    <row r="28" s="43" customFormat="1" ht="18.75" spans="1:10">
      <c r="A28" s="54"/>
      <c r="B28" s="54"/>
      <c r="C28" s="54"/>
      <c r="D28" s="54"/>
      <c r="E28" s="54"/>
      <c r="F28" s="54"/>
      <c r="G28" s="54"/>
      <c r="H28" s="54"/>
      <c r="I28" s="54"/>
      <c r="J28" s="54"/>
    </row>
  </sheetData>
  <mergeCells count="16">
    <mergeCell ref="A1:J1"/>
    <mergeCell ref="A2:J2"/>
    <mergeCell ref="C3:H3"/>
    <mergeCell ref="C4:D4"/>
    <mergeCell ref="E4:F4"/>
    <mergeCell ref="G4:H4"/>
    <mergeCell ref="A3:A5"/>
    <mergeCell ref="A7:A10"/>
    <mergeCell ref="A11:A12"/>
    <mergeCell ref="A13:A18"/>
    <mergeCell ref="A19:A21"/>
    <mergeCell ref="A22:A23"/>
    <mergeCell ref="A24:A25"/>
    <mergeCell ref="B3:B5"/>
    <mergeCell ref="I3:I5"/>
    <mergeCell ref="J3:J5"/>
  </mergeCells>
  <pageMargins left="0.275" right="0.0784722222222222" top="0.629861111111111" bottom="0.66875" header="0.5" footer="0.5"/>
  <pageSetup paperSize="9" scale="95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A10" sqref="A10:H13"/>
    </sheetView>
  </sheetViews>
  <sheetFormatPr defaultColWidth="9.375" defaultRowHeight="13.5" outlineLevelCol="7"/>
  <cols>
    <col min="1" max="1" width="6" style="22" customWidth="1"/>
    <col min="2" max="2" width="13.375" style="22" customWidth="1"/>
    <col min="3" max="3" width="14.125" style="22" customWidth="1"/>
    <col min="4" max="4" width="13.375" style="24" customWidth="1"/>
    <col min="5" max="5" width="18" style="24" customWidth="1"/>
    <col min="6" max="6" width="16.875" style="24" customWidth="1"/>
    <col min="7" max="7" width="17.5" style="24" customWidth="1"/>
    <col min="8" max="8" width="17.125" style="22" customWidth="1"/>
    <col min="9" max="16384" width="9.375" style="22"/>
  </cols>
  <sheetData>
    <row r="1" s="22" customFormat="1" ht="36" customHeight="1" spans="1:8">
      <c r="A1" s="25" t="s">
        <v>78</v>
      </c>
      <c r="B1" s="25"/>
      <c r="C1" s="25"/>
      <c r="D1" s="25"/>
      <c r="E1" s="25"/>
      <c r="F1" s="25"/>
      <c r="G1" s="25"/>
      <c r="H1" s="25"/>
    </row>
    <row r="2" s="22" customFormat="1" ht="18.75" customHeight="1" spans="4:8">
      <c r="D2" s="24"/>
      <c r="E2" s="24"/>
      <c r="F2" s="24"/>
      <c r="G2" s="26" t="s">
        <v>79</v>
      </c>
      <c r="H2" s="26"/>
    </row>
    <row r="3" s="23" customFormat="1" ht="33" customHeight="1" spans="1:8">
      <c r="A3" s="27" t="s">
        <v>80</v>
      </c>
      <c r="B3" s="28" t="s">
        <v>81</v>
      </c>
      <c r="C3" s="29" t="s">
        <v>67</v>
      </c>
      <c r="D3" s="30" t="s">
        <v>68</v>
      </c>
      <c r="E3" s="31" t="s">
        <v>82</v>
      </c>
      <c r="F3" s="31"/>
      <c r="G3" s="31"/>
      <c r="H3" s="28" t="s">
        <v>83</v>
      </c>
    </row>
    <row r="4" s="23" customFormat="1" ht="35" customHeight="1" spans="1:8">
      <c r="A4" s="27"/>
      <c r="B4" s="28"/>
      <c r="C4" s="32"/>
      <c r="D4" s="33"/>
      <c r="E4" s="34" t="s">
        <v>84</v>
      </c>
      <c r="F4" s="35" t="s">
        <v>85</v>
      </c>
      <c r="G4" s="35" t="s">
        <v>86</v>
      </c>
      <c r="H4" s="28"/>
    </row>
    <row r="5" s="22" customFormat="1" ht="35.1" customHeight="1" spans="1:8">
      <c r="A5" s="27">
        <v>1</v>
      </c>
      <c r="B5" s="36" t="s">
        <v>87</v>
      </c>
      <c r="C5" s="37">
        <v>3365</v>
      </c>
      <c r="D5" s="38">
        <f t="shared" ref="D5:D7" si="0">C5*3</f>
        <v>10095</v>
      </c>
      <c r="E5" s="38">
        <f>C5*3</f>
        <v>10095</v>
      </c>
      <c r="F5" s="38">
        <f>E5*0.2</f>
        <v>2019</v>
      </c>
      <c r="G5" s="38">
        <f>F5</f>
        <v>2019</v>
      </c>
      <c r="H5" s="38">
        <f>SUM(E5:G5)</f>
        <v>14133</v>
      </c>
    </row>
    <row r="6" s="22" customFormat="1" ht="35.1" customHeight="1" spans="1:8">
      <c r="A6" s="27">
        <v>2</v>
      </c>
      <c r="B6" s="36" t="s">
        <v>88</v>
      </c>
      <c r="C6" s="37">
        <v>48441.5</v>
      </c>
      <c r="D6" s="38">
        <f t="shared" si="0"/>
        <v>145324.5</v>
      </c>
      <c r="E6" s="38">
        <f>C6*3</f>
        <v>145324.5</v>
      </c>
      <c r="F6" s="38">
        <f>E6*0.2</f>
        <v>29064.9</v>
      </c>
      <c r="G6" s="38">
        <f>F6</f>
        <v>29064.9</v>
      </c>
      <c r="H6" s="38">
        <f>SUM(E6:G6)</f>
        <v>203454.3</v>
      </c>
    </row>
    <row r="7" s="22" customFormat="1" ht="35.1" customHeight="1" spans="1:8">
      <c r="A7" s="27">
        <v>3</v>
      </c>
      <c r="B7" s="36" t="s">
        <v>89</v>
      </c>
      <c r="C7" s="37">
        <v>2285</v>
      </c>
      <c r="D7" s="38">
        <f t="shared" si="0"/>
        <v>6855</v>
      </c>
      <c r="E7" s="38">
        <f>C7*3</f>
        <v>6855</v>
      </c>
      <c r="F7" s="38">
        <f>E7*0.2</f>
        <v>1371</v>
      </c>
      <c r="G7" s="38">
        <f>F7</f>
        <v>1371</v>
      </c>
      <c r="H7" s="38">
        <f>SUM(E7:G7)</f>
        <v>9597</v>
      </c>
    </row>
    <row r="8" s="22" customFormat="1" ht="35.1" customHeight="1" spans="1:8">
      <c r="A8" s="39" t="s">
        <v>19</v>
      </c>
      <c r="B8" s="39"/>
      <c r="C8" s="38">
        <f t="shared" ref="C8:H8" si="1">SUM(C5:C7)</f>
        <v>54091.5</v>
      </c>
      <c r="D8" s="38">
        <f t="shared" si="1"/>
        <v>162274.5</v>
      </c>
      <c r="E8" s="38">
        <f t="shared" si="1"/>
        <v>162274.5</v>
      </c>
      <c r="F8" s="38">
        <f t="shared" si="1"/>
        <v>32454.9</v>
      </c>
      <c r="G8" s="38">
        <f t="shared" si="1"/>
        <v>32454.9</v>
      </c>
      <c r="H8" s="38">
        <f t="shared" si="1"/>
        <v>227184.3</v>
      </c>
    </row>
    <row r="9" s="22" customFormat="1" ht="24" customHeight="1" spans="4:7">
      <c r="D9" s="24"/>
      <c r="E9" s="24"/>
      <c r="F9" s="24"/>
      <c r="G9" s="24"/>
    </row>
    <row r="10" s="22" customFormat="1" spans="4:7">
      <c r="D10" s="24"/>
      <c r="E10" s="24"/>
      <c r="F10" s="24"/>
      <c r="G10" s="24"/>
    </row>
    <row r="11" s="22" customFormat="1" ht="14.25" spans="1:8">
      <c r="A11" s="40"/>
      <c r="B11" s="40"/>
      <c r="C11" s="41"/>
      <c r="D11" s="24"/>
      <c r="E11" s="42"/>
      <c r="F11" s="42"/>
      <c r="G11" s="40"/>
      <c r="H11" s="41"/>
    </row>
    <row r="12" s="22" customFormat="1" spans="4:7">
      <c r="D12" s="24"/>
      <c r="E12" s="24"/>
      <c r="F12" s="24"/>
      <c r="G12" s="24"/>
    </row>
    <row r="13" s="22" customFormat="1" spans="4:7">
      <c r="D13" s="24"/>
      <c r="E13" s="24"/>
      <c r="F13" s="24"/>
      <c r="G13" s="24"/>
    </row>
    <row r="14" s="22" customFormat="1" spans="4:7">
      <c r="D14" s="24"/>
      <c r="E14" s="24"/>
      <c r="F14" s="24"/>
      <c r="G14" s="24"/>
    </row>
    <row r="15" s="22" customFormat="1" spans="4:7">
      <c r="D15" s="24"/>
      <c r="E15" s="24"/>
      <c r="F15" s="24"/>
      <c r="G15" s="24"/>
    </row>
    <row r="16" ht="14.25" spans="3:3">
      <c r="C16" s="41"/>
    </row>
  </sheetData>
  <mergeCells count="10">
    <mergeCell ref="A1:H1"/>
    <mergeCell ref="G2:H2"/>
    <mergeCell ref="E3:G3"/>
    <mergeCell ref="A8:B8"/>
    <mergeCell ref="D11:E11"/>
    <mergeCell ref="A3:A4"/>
    <mergeCell ref="B3:B4"/>
    <mergeCell ref="C3:C4"/>
    <mergeCell ref="D3:D4"/>
    <mergeCell ref="H3:H4"/>
  </mergeCells>
  <pageMargins left="0.751388888888889" right="0.751388888888889" top="1" bottom="1" header="0.5" footer="0.5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opLeftCell="B1" workbookViewId="0">
      <selection activeCell="B8" sqref="A8:J9"/>
    </sheetView>
  </sheetViews>
  <sheetFormatPr defaultColWidth="8" defaultRowHeight="12.75"/>
  <cols>
    <col min="1" max="1" width="7.375" style="1" customWidth="1"/>
    <col min="2" max="2" width="13.625" style="1" customWidth="1"/>
    <col min="3" max="4" width="14.625" style="1" customWidth="1"/>
    <col min="5" max="6" width="14.625" style="3" customWidth="1"/>
    <col min="7" max="7" width="14.625" style="4" customWidth="1"/>
    <col min="8" max="8" width="15.625" style="3" customWidth="1"/>
    <col min="9" max="9" width="15.125" style="3" customWidth="1"/>
    <col min="10" max="10" width="14.75" style="3" customWidth="1"/>
    <col min="11" max="11" width="14.25" style="1" customWidth="1"/>
    <col min="12" max="16384" width="8" style="1"/>
  </cols>
  <sheetData>
    <row r="1" s="1" customFormat="1" ht="59" customHeight="1" spans="1:11">
      <c r="A1" s="5" t="s">
        <v>90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1" ht="42" customHeight="1" spans="1:11">
      <c r="A2" s="6" t="s">
        <v>80</v>
      </c>
      <c r="B2" s="7" t="s">
        <v>91</v>
      </c>
      <c r="C2" s="8" t="s">
        <v>92</v>
      </c>
      <c r="D2" s="8"/>
      <c r="E2" s="8" t="s">
        <v>93</v>
      </c>
      <c r="F2" s="8"/>
      <c r="G2" s="8"/>
      <c r="H2" s="9" t="s">
        <v>94</v>
      </c>
      <c r="I2" s="20"/>
      <c r="J2" s="20"/>
      <c r="K2" s="21"/>
    </row>
    <row r="3" s="2" customFormat="1" ht="42" customHeight="1" spans="1:11">
      <c r="A3" s="10"/>
      <c r="B3" s="11"/>
      <c r="C3" s="8" t="s">
        <v>95</v>
      </c>
      <c r="D3" s="8" t="s">
        <v>96</v>
      </c>
      <c r="E3" s="8" t="s">
        <v>95</v>
      </c>
      <c r="F3" s="8" t="s">
        <v>96</v>
      </c>
      <c r="G3" s="12" t="s">
        <v>97</v>
      </c>
      <c r="H3" s="13" t="s">
        <v>98</v>
      </c>
      <c r="I3" s="6" t="s">
        <v>99</v>
      </c>
      <c r="J3" s="6" t="s">
        <v>100</v>
      </c>
      <c r="K3" s="6" t="s">
        <v>19</v>
      </c>
    </row>
    <row r="4" s="1" customFormat="1" ht="81" customHeight="1" spans="1:11">
      <c r="A4" s="14">
        <v>1</v>
      </c>
      <c r="B4" s="15" t="s">
        <v>101</v>
      </c>
      <c r="C4" s="15">
        <v>2926</v>
      </c>
      <c r="D4" s="14">
        <v>2530</v>
      </c>
      <c r="E4" s="14">
        <v>2926</v>
      </c>
      <c r="F4" s="14">
        <v>2230</v>
      </c>
      <c r="G4" s="14">
        <f>E4*F4</f>
        <v>6524980</v>
      </c>
      <c r="H4" s="14">
        <f>E4*300</f>
        <v>877800</v>
      </c>
      <c r="I4" s="14">
        <f>E4*130</f>
        <v>380380</v>
      </c>
      <c r="J4" s="14">
        <f>E4*130</f>
        <v>380380</v>
      </c>
      <c r="K4" s="14">
        <f>H4+I4+J4</f>
        <v>1638560</v>
      </c>
    </row>
    <row r="5" s="1" customFormat="1" ht="57" customHeight="1" spans="1:11">
      <c r="A5" s="16" t="s">
        <v>19</v>
      </c>
      <c r="B5" s="17"/>
      <c r="C5" s="14">
        <f t="shared" ref="C5:K5" si="0">SUM(C4:C4)</f>
        <v>2926</v>
      </c>
      <c r="D5" s="14" t="s">
        <v>102</v>
      </c>
      <c r="E5" s="14">
        <f t="shared" si="0"/>
        <v>2926</v>
      </c>
      <c r="F5" s="14" t="s">
        <v>102</v>
      </c>
      <c r="G5" s="14">
        <f t="shared" si="0"/>
        <v>6524980</v>
      </c>
      <c r="H5" s="14">
        <f t="shared" si="0"/>
        <v>877800</v>
      </c>
      <c r="I5" s="14">
        <f t="shared" si="0"/>
        <v>380380</v>
      </c>
      <c r="J5" s="14">
        <f t="shared" si="0"/>
        <v>380380</v>
      </c>
      <c r="K5" s="14">
        <f t="shared" si="0"/>
        <v>1638560</v>
      </c>
    </row>
    <row r="6" s="1" customFormat="1" spans="5:10">
      <c r="E6" s="3"/>
      <c r="F6" s="3"/>
      <c r="G6" s="4"/>
      <c r="H6" s="3"/>
      <c r="I6" s="3"/>
      <c r="J6" s="3"/>
    </row>
    <row r="7" s="1" customFormat="1" spans="5:10">
      <c r="E7" s="3"/>
      <c r="F7" s="3"/>
      <c r="G7" s="4"/>
      <c r="H7" s="3"/>
      <c r="I7" s="3"/>
      <c r="J7" s="3"/>
    </row>
    <row r="8" s="1" customFormat="1" ht="44" customHeight="1" spans="5:10">
      <c r="E8" s="3"/>
      <c r="F8" s="3"/>
      <c r="G8" s="4"/>
      <c r="H8" s="3"/>
      <c r="I8" s="3"/>
      <c r="J8" s="3"/>
    </row>
    <row r="9" s="1" customFormat="1" ht="14.25" spans="1:10">
      <c r="A9" s="18"/>
      <c r="B9" s="18"/>
      <c r="C9" s="18"/>
      <c r="D9" s="18"/>
      <c r="E9" s="19"/>
      <c r="F9" s="19"/>
      <c r="G9" s="19"/>
      <c r="H9" s="3"/>
      <c r="I9" s="18"/>
      <c r="J9" s="18"/>
    </row>
    <row r="10" s="1" customFormat="1" spans="5:10">
      <c r="E10" s="3"/>
      <c r="F10" s="3"/>
      <c r="G10" s="4"/>
      <c r="H10" s="3"/>
      <c r="I10" s="3"/>
      <c r="J10" s="3"/>
    </row>
    <row r="11" s="1" customFormat="1" spans="5:10">
      <c r="E11" s="3"/>
      <c r="F11" s="3"/>
      <c r="G11" s="4"/>
      <c r="H11" s="3"/>
      <c r="I11" s="3"/>
      <c r="J11" s="3"/>
    </row>
    <row r="12" s="1" customFormat="1" spans="5:10">
      <c r="E12" s="3"/>
      <c r="F12" s="3"/>
      <c r="G12" s="4"/>
      <c r="H12" s="3"/>
      <c r="I12" s="3"/>
      <c r="J12" s="3"/>
    </row>
    <row r="13" s="1" customFormat="1" spans="5:10">
      <c r="E13" s="3"/>
      <c r="F13" s="3"/>
      <c r="G13" s="4"/>
      <c r="H13" s="3"/>
      <c r="I13" s="3"/>
      <c r="J13" s="3"/>
    </row>
    <row r="14" s="1" customFormat="1" spans="5:10">
      <c r="E14" s="3"/>
      <c r="F14" s="3"/>
      <c r="G14" s="4"/>
      <c r="H14" s="3"/>
      <c r="I14" s="3"/>
      <c r="J14" s="3"/>
    </row>
    <row r="15" s="3" customFormat="1" ht="14.25" spans="3:11">
      <c r="C15" s="18"/>
      <c r="D15" s="18"/>
      <c r="G15" s="4"/>
      <c r="K15" s="1"/>
    </row>
  </sheetData>
  <mergeCells count="10">
    <mergeCell ref="A1:K1"/>
    <mergeCell ref="C2:D2"/>
    <mergeCell ref="E2:G2"/>
    <mergeCell ref="H2:K2"/>
    <mergeCell ref="A5:B5"/>
    <mergeCell ref="A9:B9"/>
    <mergeCell ref="E9:G9"/>
    <mergeCell ref="I9:J9"/>
    <mergeCell ref="A2:A3"/>
    <mergeCell ref="B2:B3"/>
  </mergeCells>
  <pageMargins left="0.156944444444444" right="0.118055555555556" top="0.314583333333333" bottom="0.314583333333333" header="0.156944444444444" footer="0.196527777777778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农药1</vt:lpstr>
      <vt:lpstr>农药2</vt:lpstr>
      <vt:lpstr>包装物1</vt:lpstr>
      <vt:lpstr>包装物2</vt:lpstr>
      <vt:lpstr>农地膜</vt:lpstr>
      <vt:lpstr>测土配方肥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咕咕</cp:lastModifiedBy>
  <dcterms:created xsi:type="dcterms:W3CDTF">2017-06-02T02:48:00Z</dcterms:created>
  <cp:lastPrinted>2021-06-09T03:46:00Z</cp:lastPrinted>
  <dcterms:modified xsi:type="dcterms:W3CDTF">2026-08-13T08:16:22Z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DFC4DAE4FA2844199E37ECE81E7877EF</vt:lpwstr>
  </property>
</Properties>
</file>